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hristophe_cousaert_vlaanderen_be/Documents/Back-up privaat/"/>
    </mc:Choice>
  </mc:AlternateContent>
  <xr:revisionPtr revIDLastSave="0" documentId="8_{1480DD54-0AC6-48B2-BC92-23A3E20A75A0}" xr6:coauthVersionLast="47" xr6:coauthVersionMax="47" xr10:uidLastSave="{00000000-0000-0000-0000-000000000000}"/>
  <bookViews>
    <workbookView xWindow="-108" yWindow="-108" windowWidth="23256" windowHeight="12456" xr2:uid="{55355AE2-9F9C-4313-903F-A640B8E24773}"/>
  </bookViews>
  <sheets>
    <sheet name="nota_I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G49" i="1"/>
  <c r="Q23" i="1"/>
  <c r="R23" i="1"/>
  <c r="R24" i="1" s="1"/>
  <c r="S23" i="1"/>
  <c r="S43" i="1" s="1"/>
  <c r="T23" i="1"/>
  <c r="T24" i="1" s="1"/>
  <c r="T25" i="1" s="1"/>
  <c r="T45" i="1" s="1"/>
  <c r="U23" i="1"/>
  <c r="U24" i="1" s="1"/>
  <c r="U44" i="1" s="1"/>
  <c r="V23" i="1"/>
  <c r="V43" i="1" s="1"/>
  <c r="W23" i="1"/>
  <c r="X23" i="1"/>
  <c r="X24" i="1" s="1"/>
  <c r="P23" i="1"/>
  <c r="P43" i="1" s="1"/>
  <c r="D47" i="1"/>
  <c r="D48" i="1"/>
  <c r="D49" i="1"/>
  <c r="D50" i="1"/>
  <c r="D51" i="1"/>
  <c r="D52" i="1"/>
  <c r="D53" i="1"/>
  <c r="D54" i="1"/>
  <c r="E48" i="1"/>
  <c r="E49" i="1"/>
  <c r="D55" i="1"/>
  <c r="F48" i="1"/>
  <c r="G48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F47" i="1"/>
  <c r="G47" i="1"/>
  <c r="E47" i="1"/>
  <c r="Q24" i="1"/>
  <c r="Q25" i="1" s="1"/>
  <c r="W43" i="1"/>
  <c r="F49" i="1" l="1"/>
  <c r="Q43" i="1"/>
  <c r="U43" i="1"/>
  <c r="T43" i="1"/>
  <c r="R44" i="1"/>
  <c r="R25" i="1"/>
  <c r="X44" i="1"/>
  <c r="X25" i="1"/>
  <c r="X26" i="1" s="1"/>
  <c r="X46" i="1" s="1"/>
  <c r="W24" i="1"/>
  <c r="V24" i="1"/>
  <c r="R43" i="1"/>
  <c r="S24" i="1"/>
  <c r="T44" i="1"/>
  <c r="X43" i="1"/>
  <c r="P24" i="1"/>
  <c r="Q26" i="1"/>
  <c r="Q45" i="1"/>
  <c r="Q44" i="1"/>
  <c r="T26" i="1"/>
  <c r="U25" i="1"/>
  <c r="G50" i="1" l="1"/>
  <c r="F50" i="1"/>
  <c r="X27" i="1"/>
  <c r="V44" i="1"/>
  <c r="V25" i="1"/>
  <c r="X45" i="1"/>
  <c r="P44" i="1"/>
  <c r="P25" i="1"/>
  <c r="S44" i="1"/>
  <c r="S25" i="1"/>
  <c r="R26" i="1"/>
  <c r="R45" i="1"/>
  <c r="W44" i="1"/>
  <c r="W25" i="1"/>
  <c r="Q27" i="1"/>
  <c r="Q46" i="1"/>
  <c r="U45" i="1"/>
  <c r="U26" i="1"/>
  <c r="T46" i="1"/>
  <c r="T27" i="1"/>
  <c r="T47" i="1" l="1"/>
  <c r="T28" i="1"/>
  <c r="T48" i="1" s="1"/>
  <c r="Q47" i="1"/>
  <c r="Q28" i="1"/>
  <c r="Q48" i="1" s="1"/>
  <c r="X47" i="1"/>
  <c r="X28" i="1"/>
  <c r="X48" i="1" s="1"/>
  <c r="P26" i="1"/>
  <c r="P45" i="1"/>
  <c r="W45" i="1"/>
  <c r="W26" i="1"/>
  <c r="S26" i="1"/>
  <c r="S45" i="1"/>
  <c r="V45" i="1"/>
  <c r="V26" i="1"/>
  <c r="R46" i="1"/>
  <c r="R27" i="1"/>
  <c r="U46" i="1"/>
  <c r="U27" i="1"/>
  <c r="U47" i="1" l="1"/>
  <c r="U28" i="1"/>
  <c r="U48" i="1" s="1"/>
  <c r="R47" i="1"/>
  <c r="R28" i="1"/>
  <c r="R48" i="1" s="1"/>
  <c r="V46" i="1"/>
  <c r="V27" i="1"/>
  <c r="S46" i="1"/>
  <c r="S27" i="1"/>
  <c r="W27" i="1"/>
  <c r="W46" i="1"/>
  <c r="P27" i="1"/>
  <c r="P46" i="1"/>
  <c r="S47" i="1" l="1"/>
  <c r="S28" i="1"/>
  <c r="S48" i="1" s="1"/>
  <c r="V47" i="1"/>
  <c r="V28" i="1"/>
  <c r="V48" i="1" s="1"/>
  <c r="W47" i="1"/>
  <c r="W28" i="1"/>
  <c r="W48" i="1" s="1"/>
  <c r="P47" i="1"/>
  <c r="P28" i="1"/>
  <c r="P48" i="1" s="1"/>
  <c r="Q49" i="1"/>
  <c r="R49" i="1"/>
  <c r="S49" i="1"/>
  <c r="T49" i="1"/>
  <c r="U49" i="1"/>
  <c r="V49" i="1"/>
  <c r="W49" i="1"/>
  <c r="X49" i="1"/>
  <c r="P49" i="1"/>
  <c r="B13" i="1"/>
  <c r="B15" i="1"/>
  <c r="B16" i="1" l="1"/>
  <c r="D33" i="1"/>
  <c r="D73" i="1" a="1"/>
  <c r="D73" i="1" s="1"/>
  <c r="E73" i="1" a="1"/>
  <c r="E73" i="1" s="1"/>
  <c r="F73" i="1" a="1"/>
  <c r="F73" i="1" s="1"/>
  <c r="G73" i="1" a="1"/>
  <c r="G73" i="1" s="1"/>
  <c r="D74" i="1" a="1"/>
  <c r="D74" i="1" s="1"/>
  <c r="E74" i="1" a="1"/>
  <c r="E74" i="1" s="1"/>
  <c r="F74" i="1" a="1"/>
  <c r="F74" i="1" s="1"/>
  <c r="G74" i="1" a="1"/>
  <c r="G74" i="1" s="1"/>
  <c r="D75" i="1" a="1"/>
  <c r="D75" i="1" s="1"/>
  <c r="E75" i="1" a="1"/>
  <c r="E75" i="1" s="1"/>
  <c r="F75" i="1" a="1"/>
  <c r="F75" i="1" s="1"/>
  <c r="G75" i="1" a="1"/>
  <c r="G75" i="1" s="1"/>
  <c r="D76" i="1" a="1"/>
  <c r="D76" i="1" s="1"/>
  <c r="E76" i="1" a="1"/>
  <c r="E76" i="1" s="1"/>
  <c r="F76" i="1" a="1"/>
  <c r="F76" i="1" s="1"/>
  <c r="G76" i="1" a="1"/>
  <c r="G76" i="1" s="1"/>
  <c r="D77" i="1" a="1"/>
  <c r="D77" i="1" s="1"/>
  <c r="E77" i="1" a="1"/>
  <c r="E77" i="1" s="1"/>
  <c r="F77" i="1" a="1"/>
  <c r="F77" i="1" s="1"/>
  <c r="G77" i="1" a="1"/>
  <c r="G77" i="1" s="1"/>
  <c r="D78" i="1" a="1"/>
  <c r="D78" i="1" s="1"/>
  <c r="E78" i="1" a="1"/>
  <c r="E78" i="1" s="1"/>
  <c r="F78" i="1" a="1"/>
  <c r="F78" i="1" s="1"/>
  <c r="G78" i="1" a="1"/>
  <c r="G78" i="1" s="1"/>
  <c r="D71" i="1" a="1"/>
  <c r="D71" i="1" s="1"/>
  <c r="E71" i="1" a="1"/>
  <c r="E71" i="1" s="1"/>
  <c r="F71" i="1" a="1"/>
  <c r="F71" i="1" s="1"/>
  <c r="G71" i="1" a="1"/>
  <c r="G71" i="1" s="1"/>
  <c r="D72" i="1" a="1"/>
  <c r="D72" i="1" s="1"/>
  <c r="E72" i="1" a="1"/>
  <c r="E72" i="1" s="1"/>
  <c r="F72" i="1" a="1"/>
  <c r="F72" i="1" s="1"/>
  <c r="G72" i="1" a="1"/>
  <c r="G72" i="1" s="1"/>
  <c r="E70" i="1" a="1"/>
  <c r="E70" i="1" s="1"/>
  <c r="F70" i="1" a="1"/>
  <c r="F70" i="1" s="1"/>
  <c r="G70" i="1" a="1"/>
  <c r="G70" i="1" s="1"/>
  <c r="D70" i="1" a="1"/>
  <c r="D70" i="1" s="1"/>
  <c r="D61" i="1" l="1" a="1"/>
  <c r="D61" i="1" s="1"/>
  <c r="D85" i="1" s="1"/>
  <c r="D60" i="1" a="1"/>
  <c r="D60" i="1" s="1"/>
  <c r="D66" i="1" a="1"/>
  <c r="D66" i="1" s="1"/>
  <c r="D90" i="1" s="1"/>
  <c r="D59" i="1" a="1"/>
  <c r="D59" i="1" s="1"/>
  <c r="D67" i="1" a="1"/>
  <c r="D67" i="1" s="1"/>
  <c r="D91" i="1" s="1"/>
  <c r="D63" i="1" a="1"/>
  <c r="D63" i="1" s="1"/>
  <c r="D62" i="1" a="1"/>
  <c r="D62" i="1" s="1"/>
  <c r="D86" i="1" s="1"/>
  <c r="D110" i="1"/>
  <c r="D65" i="1" a="1"/>
  <c r="D65" i="1" s="1"/>
  <c r="D64" i="1" a="1"/>
  <c r="D64" i="1" s="1"/>
  <c r="E33" i="1"/>
  <c r="D96" i="1" l="1"/>
  <c r="D97" i="1"/>
  <c r="E110" i="1"/>
  <c r="E61" i="1" a="1"/>
  <c r="E61" i="1" s="1"/>
  <c r="E85" i="1" s="1"/>
  <c r="E60" i="1" a="1"/>
  <c r="E60" i="1" s="1"/>
  <c r="E67" i="1" a="1"/>
  <c r="E67" i="1" s="1"/>
  <c r="E91" i="1" s="1"/>
  <c r="E63" i="1" a="1"/>
  <c r="E63" i="1" s="1"/>
  <c r="E59" i="1" a="1"/>
  <c r="E59" i="1" s="1"/>
  <c r="E66" i="1" a="1"/>
  <c r="E66" i="1" s="1"/>
  <c r="E90" i="1" s="1"/>
  <c r="E65" i="1" a="1"/>
  <c r="E65" i="1" s="1"/>
  <c r="E64" i="1" a="1"/>
  <c r="E64" i="1" s="1"/>
  <c r="E62" i="1" a="1"/>
  <c r="E62" i="1" s="1"/>
  <c r="E86" i="1" s="1"/>
  <c r="D82" i="1"/>
  <c r="D105" i="1" s="1"/>
  <c r="F33" i="1"/>
  <c r="D109" i="1" l="1"/>
  <c r="F64" i="1" a="1"/>
  <c r="F64" i="1" s="1"/>
  <c r="F62" i="1" a="1"/>
  <c r="F62" i="1" s="1"/>
  <c r="F110" i="1"/>
  <c r="F61" i="1" a="1"/>
  <c r="F61" i="1" s="1"/>
  <c r="F60" i="1" a="1"/>
  <c r="F60" i="1" s="1"/>
  <c r="F65" i="1" a="1"/>
  <c r="F65" i="1" s="1"/>
  <c r="F67" i="1" a="1"/>
  <c r="F67" i="1" s="1"/>
  <c r="F63" i="1" a="1"/>
  <c r="F63" i="1" s="1"/>
  <c r="F59" i="1" a="1"/>
  <c r="F59" i="1" s="1"/>
  <c r="F66" i="1" a="1"/>
  <c r="F66" i="1" s="1"/>
  <c r="E82" i="1"/>
  <c r="E105" i="1" s="1"/>
  <c r="E99" i="1"/>
  <c r="E100" i="1"/>
  <c r="E101" i="1"/>
  <c r="E96" i="1"/>
  <c r="E98" i="1"/>
  <c r="E95" i="1"/>
  <c r="E97" i="1"/>
  <c r="G33" i="1"/>
  <c r="E102" i="1"/>
  <c r="D98" i="1"/>
  <c r="D99" i="1"/>
  <c r="D95" i="1"/>
  <c r="D102" i="1"/>
  <c r="D100" i="1"/>
  <c r="D101" i="1"/>
  <c r="G66" i="1" l="1" a="1"/>
  <c r="G66" i="1" s="1"/>
  <c r="G64" i="1" a="1"/>
  <c r="G64" i="1" s="1"/>
  <c r="G110" i="1"/>
  <c r="G60" i="1" a="1"/>
  <c r="G60" i="1" s="1"/>
  <c r="G63" i="1" a="1"/>
  <c r="G63" i="1" s="1"/>
  <c r="G65" i="1" a="1"/>
  <c r="G65" i="1" s="1"/>
  <c r="G62" i="1" a="1"/>
  <c r="G62" i="1" s="1"/>
  <c r="G61" i="1" a="1"/>
  <c r="G61" i="1" s="1"/>
  <c r="G67" i="1" a="1"/>
  <c r="G67" i="1" s="1"/>
  <c r="G102" i="1" s="1"/>
  <c r="G59" i="1" a="1"/>
  <c r="G59" i="1" s="1"/>
  <c r="F101" i="1"/>
  <c r="F95" i="1"/>
  <c r="F102" i="1"/>
  <c r="F97" i="1"/>
  <c r="F98" i="1"/>
  <c r="F96" i="1"/>
  <c r="F99" i="1"/>
  <c r="F100" i="1"/>
  <c r="F94" i="1"/>
  <c r="E94" i="1"/>
  <c r="D94" i="1"/>
  <c r="G98" i="1" l="1"/>
  <c r="G100" i="1"/>
  <c r="G99" i="1"/>
  <c r="G95" i="1"/>
  <c r="G96" i="1"/>
  <c r="G94" i="1"/>
  <c r="G97" i="1"/>
  <c r="G101" i="1"/>
  <c r="E103" i="1"/>
  <c r="F106" i="1" s="1"/>
  <c r="D103" i="1"/>
  <c r="F103" i="1"/>
  <c r="E106" i="1" l="1"/>
  <c r="F105" i="1"/>
  <c r="G106" i="1"/>
  <c r="F107" i="1"/>
  <c r="E107" i="1"/>
  <c r="E109" i="1" s="1"/>
  <c r="G103" i="1"/>
  <c r="F109" i="1" l="1"/>
  <c r="G105" i="1"/>
  <c r="G10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<sst xmlns="http://schemas.openxmlformats.org/spreadsheetml/2006/main" count="165" uniqueCount="61">
  <si>
    <t>ZG2</t>
  </si>
  <si>
    <t>dossiernr</t>
  </si>
  <si>
    <t>aantal dagen eerste jaar (365)</t>
  </si>
  <si>
    <t>aantal dagen eerste jaar (220)</t>
  </si>
  <si>
    <t>infrastructuurforfait - basisdeel</t>
  </si>
  <si>
    <t>ZG1</t>
  </si>
  <si>
    <t>ZG3</t>
  </si>
  <si>
    <t>ZG4</t>
  </si>
  <si>
    <t>ZG5</t>
  </si>
  <si>
    <t>OD</t>
  </si>
  <si>
    <t>wonen</t>
  </si>
  <si>
    <t>C&amp;Z</t>
  </si>
  <si>
    <t>dag</t>
  </si>
  <si>
    <t>infrastructuurforfait - intrestdeel</t>
  </si>
  <si>
    <t>jaar eerste betaling</t>
  </si>
  <si>
    <t>Infrastructuurforfait - basistarief</t>
  </si>
  <si>
    <t>Infrastructuurforfait - intrestdeel</t>
  </si>
  <si>
    <t>jaar ingebruikname</t>
  </si>
  <si>
    <t>forfaittotaal</t>
  </si>
  <si>
    <t>datum eerste betaling</t>
  </si>
  <si>
    <t>Legenda:</t>
  </si>
  <si>
    <t>A</t>
  </si>
  <si>
    <t>B</t>
  </si>
  <si>
    <t>C</t>
  </si>
  <si>
    <t>D</t>
  </si>
  <si>
    <t>E</t>
  </si>
  <si>
    <t>Invoer:</t>
  </si>
  <si>
    <t>blauwe cellen worden ingevuld:</t>
  </si>
  <si>
    <t>jaar van ingebruikname: bepalend voor de bezetting en laatste indexering intrestdeel. Bezetting: indien in eerste 2 jaar gebruik, min.90% bezetting. Vanaf derde jaar gebruik, effectieve bezetting</t>
  </si>
  <si>
    <t>Uitvoer/resultaten:</t>
  </si>
  <si>
    <t>F</t>
  </si>
  <si>
    <t>G</t>
  </si>
  <si>
    <t>H</t>
  </si>
  <si>
    <t>I</t>
  </si>
  <si>
    <t>totale forfait = F x (G+H)</t>
  </si>
  <si>
    <t xml:space="preserve">I= F X  (G+H) </t>
  </si>
  <si>
    <t>Effectieve capaciteitsaantallen</t>
  </si>
  <si>
    <t>Aantal dagen op basis van effectieve bezetting</t>
  </si>
  <si>
    <t>CZ</t>
  </si>
  <si>
    <t>Projectbeschrijving</t>
  </si>
  <si>
    <t>plaatsen</t>
  </si>
  <si>
    <t>dagbesteding</t>
  </si>
  <si>
    <t>forfaitberekening obv effectieve capaciteit</t>
  </si>
  <si>
    <t>forfaittotaal obv effectieve capaciteit</t>
  </si>
  <si>
    <t>forfait met eerste 2 jaar veronderstelde bezetting</t>
  </si>
  <si>
    <t>supplement?</t>
  </si>
  <si>
    <t>ondersteunend</t>
  </si>
  <si>
    <t>forfait obv effectieve bezetting</t>
  </si>
  <si>
    <t>forfaitberekening eerste 2 jaar +  1 jaar: veronderstelde bezetting</t>
  </si>
  <si>
    <t>inflatie vanaf 27</t>
  </si>
  <si>
    <t>vul hier de geraamde effectieve bezettingseenheden in</t>
  </si>
  <si>
    <t>basistarieven worden bepaald op basis van tabellen in kolommen N-X. Het basisdeel wordt jaarlijks geïndexeerd</t>
  </si>
  <si>
    <t>intresttoeslagen worden apart weergegeven gezien geen indexatie meer na de ingebruikname</t>
  </si>
  <si>
    <t>J</t>
  </si>
  <si>
    <t>K</t>
  </si>
  <si>
    <t>op basis van de ingevoerde bezettingsgegevens met betrekking tot het vorige jaar, wordt het forfait op basis van de effectieve bezetting berekend</t>
  </si>
  <si>
    <t>voor de eerste 2 jaar van bezetting, wordt eventueel achteraf nog een supplement toegekend indien hoger forfait op basis van de effectieve bezetting</t>
  </si>
  <si>
    <t>vul hier het dossiernummer in. Laat het gerust open indien nog niet gekend, is niet determinerend voor de berekeningen</t>
  </si>
  <si>
    <t>geef hier de geraamde datum van betaling. Dat is in de regel het tijdstip van ingebruikname. Bij onzekerheid, neem gerust een datum midden in het jaar van ingebruikname</t>
  </si>
  <si>
    <t>vul hier de projectcapaciteit in: dat is de maximale capaciteit waarvoor de nodige m² worden geïnvesteerd</t>
  </si>
  <si>
    <t>tabel berekent het aantal bezettingsdagen o.b.v. start datum betaling eerste jaar en capaciteiten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</si>
</sst>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0" fontId="1" fillId="2" borderId="0" xfId="0" applyFont="1" applyFill="1"/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right"/>
    </xf>
    <xf numFmtId="0" fontId="3" fillId="0" borderId="0" xfId="0" applyFont="1"/>
    <xf numFmtId="3" fontId="1" fillId="2" borderId="0" xfId="0" applyNumberFormat="1" applyFont="1" applyFill="1"/>
    <xf numFmtId="9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Alignment="1">
      <alignment horizontal="center"/>
    </xf>
    <xf numFmtId="0" fontId="0" fillId="2" borderId="0" xfId="0" applyFill="1"/>
    <xf numFmtId="3" fontId="0" fillId="2" borderId="0" xfId="0" applyNumberFormat="1" applyFill="1"/>
    <xf numFmtId="2" fontId="0" fillId="2" borderId="0" xfId="0" applyNumberFormat="1" applyFill="1"/>
    <xf numFmtId="0" fontId="0" fillId="2" borderId="0" xfId="0" applyFill="1" applyAlignment="1">
      <alignment horizontal="center"/>
    </xf>
    <xf numFmtId="3" fontId="1" fillId="0" borderId="0" xfId="0" applyNumberFormat="1" applyFont="1"/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3" borderId="6" xfId="0" applyNumberFormat="1" applyFill="1" applyBorder="1"/>
    <xf numFmtId="0" fontId="0" fillId="3" borderId="8" xfId="0" applyFill="1" applyBorder="1"/>
    <xf numFmtId="0" fontId="1" fillId="4" borderId="9" xfId="0" applyFont="1" applyFill="1" applyBorder="1"/>
    <xf numFmtId="0" fontId="1" fillId="4" borderId="11" xfId="0" applyFont="1" applyFill="1" applyBorder="1"/>
    <xf numFmtId="3" fontId="1" fillId="4" borderId="11" xfId="0" applyNumberFormat="1" applyFont="1" applyFill="1" applyBorder="1"/>
    <xf numFmtId="0" fontId="1" fillId="4" borderId="0" xfId="0" applyFont="1" applyFill="1"/>
    <xf numFmtId="0" fontId="0" fillId="0" borderId="0" xfId="0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05C5-6473-441A-8768-5BBE077BAC61}">
  <sheetPr codeName="Blad2"/>
  <dimension ref="A1:AE110"/>
  <sheetViews>
    <sheetView tabSelected="1" topLeftCell="B13" zoomScaleNormal="100" workbookViewId="0">
      <selection activeCell="C15" sqref="C15"/>
    </sheetView>
  </sheetViews>
  <sheetFormatPr defaultRowHeight="14.4" x14ac:dyDescent="0.3"/>
  <cols>
    <col min="1" max="1" width="25.77734375" customWidth="1"/>
    <col min="2" max="2" width="23.6640625" customWidth="1"/>
    <col min="3" max="3" width="14" customWidth="1"/>
    <col min="4" max="4" width="12.109375" bestFit="1" customWidth="1"/>
    <col min="5" max="5" width="10" customWidth="1"/>
    <col min="6" max="7" width="10" bestFit="1" customWidth="1"/>
  </cols>
  <sheetData>
    <row r="1" spans="1:24" x14ac:dyDescent="0.3">
      <c r="A1" s="3" t="s">
        <v>20</v>
      </c>
    </row>
    <row r="2" spans="1:24" x14ac:dyDescent="0.3">
      <c r="A2" s="11" t="s">
        <v>26</v>
      </c>
      <c r="B2" t="s">
        <v>27</v>
      </c>
    </row>
    <row r="3" spans="1:24" x14ac:dyDescent="0.3">
      <c r="A3" t="s">
        <v>21</v>
      </c>
      <c r="B3" t="s">
        <v>57</v>
      </c>
    </row>
    <row r="4" spans="1:24" x14ac:dyDescent="0.3">
      <c r="A4" t="s">
        <v>22</v>
      </c>
      <c r="B4" t="s">
        <v>58</v>
      </c>
    </row>
    <row r="5" spans="1:24" x14ac:dyDescent="0.3">
      <c r="A5" t="s">
        <v>23</v>
      </c>
      <c r="B5" t="s">
        <v>28</v>
      </c>
    </row>
    <row r="6" spans="1:24" x14ac:dyDescent="0.3">
      <c r="A6" t="s">
        <v>24</v>
      </c>
      <c r="B6" t="s">
        <v>59</v>
      </c>
    </row>
    <row r="7" spans="1:24" x14ac:dyDescent="0.3">
      <c r="A7" t="s">
        <v>25</v>
      </c>
      <c r="B7" t="s">
        <v>50</v>
      </c>
    </row>
    <row r="10" spans="1:24" x14ac:dyDescent="0.3">
      <c r="A10" t="s">
        <v>1</v>
      </c>
      <c r="B10" s="10"/>
      <c r="C10" t="s">
        <v>21</v>
      </c>
    </row>
    <row r="11" spans="1:24" x14ac:dyDescent="0.3">
      <c r="A11" t="s">
        <v>49</v>
      </c>
      <c r="B11" s="13">
        <v>0.02</v>
      </c>
      <c r="N11" t="s">
        <v>4</v>
      </c>
    </row>
    <row r="12" spans="1:24" x14ac:dyDescent="0.3">
      <c r="A12" t="s">
        <v>19</v>
      </c>
      <c r="B12" s="9">
        <v>46023</v>
      </c>
      <c r="C12" t="s">
        <v>22</v>
      </c>
      <c r="P12">
        <v>1</v>
      </c>
      <c r="Q12">
        <v>2</v>
      </c>
      <c r="R12">
        <v>3</v>
      </c>
      <c r="S12">
        <v>4</v>
      </c>
      <c r="T12">
        <v>5</v>
      </c>
      <c r="U12">
        <v>6</v>
      </c>
      <c r="V12">
        <v>7</v>
      </c>
      <c r="W12">
        <v>8</v>
      </c>
      <c r="X12">
        <v>9</v>
      </c>
    </row>
    <row r="13" spans="1:24" x14ac:dyDescent="0.3">
      <c r="A13" t="s">
        <v>14</v>
      </c>
      <c r="B13" s="1">
        <f>YEAR(B12)</f>
        <v>2026</v>
      </c>
      <c r="P13" t="s">
        <v>5</v>
      </c>
      <c r="R13" t="s">
        <v>0</v>
      </c>
      <c r="T13" t="s">
        <v>6</v>
      </c>
      <c r="V13" t="s">
        <v>7</v>
      </c>
      <c r="W13" t="s">
        <v>8</v>
      </c>
      <c r="X13" t="s">
        <v>9</v>
      </c>
    </row>
    <row r="14" spans="1:24" x14ac:dyDescent="0.3">
      <c r="A14" t="s">
        <v>17</v>
      </c>
      <c r="B14" s="10">
        <v>2026</v>
      </c>
      <c r="C14" t="s">
        <v>23</v>
      </c>
      <c r="P14" t="s">
        <v>10</v>
      </c>
      <c r="Q14" t="s">
        <v>11</v>
      </c>
      <c r="R14" t="s">
        <v>10</v>
      </c>
      <c r="S14" t="s">
        <v>11</v>
      </c>
      <c r="T14" t="s">
        <v>10</v>
      </c>
      <c r="U14" t="s">
        <v>11</v>
      </c>
      <c r="V14" t="s">
        <v>12</v>
      </c>
      <c r="W14" t="s">
        <v>12</v>
      </c>
    </row>
    <row r="15" spans="1:24" x14ac:dyDescent="0.3">
      <c r="A15" t="s">
        <v>2</v>
      </c>
      <c r="B15">
        <f>DATE(YEAR(B12)+1,1,1)-B12</f>
        <v>365</v>
      </c>
      <c r="N15">
        <v>2018</v>
      </c>
      <c r="O15">
        <v>1</v>
      </c>
      <c r="P15">
        <v>9.2899999999999991</v>
      </c>
      <c r="Q15">
        <v>7.38</v>
      </c>
      <c r="R15">
        <v>6.16</v>
      </c>
      <c r="S15">
        <v>6.1</v>
      </c>
      <c r="T15">
        <v>4.96</v>
      </c>
      <c r="U15">
        <v>5.67</v>
      </c>
      <c r="V15">
        <v>9.11</v>
      </c>
      <c r="W15">
        <v>6.07</v>
      </c>
      <c r="X15">
        <v>5.67</v>
      </c>
    </row>
    <row r="16" spans="1:24" x14ac:dyDescent="0.3">
      <c r="A16" t="s">
        <v>3</v>
      </c>
      <c r="B16" s="2">
        <f>220*B15/(IF(MOD(B13,4)=0,366,365))</f>
        <v>220</v>
      </c>
      <c r="N16">
        <v>2019</v>
      </c>
      <c r="O16">
        <v>2</v>
      </c>
      <c r="P16">
        <v>9.5</v>
      </c>
      <c r="Q16">
        <v>7.54</v>
      </c>
      <c r="R16">
        <v>6.3</v>
      </c>
      <c r="S16">
        <v>6.23</v>
      </c>
      <c r="T16">
        <v>5.07</v>
      </c>
      <c r="U16">
        <v>5.8</v>
      </c>
      <c r="V16">
        <v>9.31</v>
      </c>
      <c r="W16">
        <v>6.2</v>
      </c>
      <c r="X16">
        <v>5.8</v>
      </c>
    </row>
    <row r="17" spans="1:24" x14ac:dyDescent="0.3">
      <c r="B17" s="2"/>
      <c r="N17">
        <v>2020</v>
      </c>
      <c r="O17">
        <v>3</v>
      </c>
      <c r="P17">
        <v>9.56</v>
      </c>
      <c r="Q17">
        <v>7.6</v>
      </c>
      <c r="R17">
        <v>6.34</v>
      </c>
      <c r="S17">
        <v>6.28</v>
      </c>
      <c r="T17">
        <v>5.1100000000000003</v>
      </c>
      <c r="U17">
        <v>5.84</v>
      </c>
      <c r="V17">
        <v>9.3800000000000008</v>
      </c>
      <c r="W17">
        <v>6.25</v>
      </c>
      <c r="X17">
        <v>5.84</v>
      </c>
    </row>
    <row r="18" spans="1:24" ht="15" thickBot="1" x14ac:dyDescent="0.35">
      <c r="A18" s="3" t="s">
        <v>39</v>
      </c>
      <c r="B18" s="2"/>
      <c r="N18">
        <v>2021</v>
      </c>
      <c r="O18">
        <v>4</v>
      </c>
      <c r="P18">
        <v>9.65</v>
      </c>
      <c r="Q18">
        <v>7.66</v>
      </c>
      <c r="R18" s="2">
        <v>6.4</v>
      </c>
      <c r="S18" s="2">
        <v>6.34</v>
      </c>
      <c r="T18">
        <v>5.15</v>
      </c>
      <c r="U18">
        <v>5.89</v>
      </c>
      <c r="V18">
        <v>9.4600000000000009</v>
      </c>
      <c r="W18">
        <v>6.3</v>
      </c>
      <c r="X18">
        <v>5.89</v>
      </c>
    </row>
    <row r="19" spans="1:24" ht="15" thickBot="1" x14ac:dyDescent="0.35">
      <c r="A19" s="17"/>
      <c r="B19" s="33" t="s">
        <v>0</v>
      </c>
      <c r="C19" s="34"/>
      <c r="D19" s="18" t="s">
        <v>8</v>
      </c>
      <c r="E19" s="18" t="s">
        <v>9</v>
      </c>
      <c r="N19">
        <v>2022</v>
      </c>
      <c r="O19">
        <v>5</v>
      </c>
      <c r="P19">
        <v>10.029999999999999</v>
      </c>
      <c r="Q19">
        <v>7.97</v>
      </c>
      <c r="R19">
        <v>6.65</v>
      </c>
      <c r="S19">
        <v>6.59</v>
      </c>
      <c r="T19">
        <v>5.35</v>
      </c>
      <c r="U19">
        <v>6.12</v>
      </c>
      <c r="V19">
        <v>9.83</v>
      </c>
      <c r="W19">
        <v>6.55</v>
      </c>
      <c r="X19">
        <v>6.12</v>
      </c>
    </row>
    <row r="20" spans="1:24" x14ac:dyDescent="0.3">
      <c r="A20" s="14"/>
      <c r="B20" s="24" t="s">
        <v>10</v>
      </c>
      <c r="C20" s="25" t="s">
        <v>38</v>
      </c>
      <c r="D20" s="16"/>
      <c r="E20" s="16"/>
      <c r="N20">
        <v>2023</v>
      </c>
      <c r="O20">
        <v>6</v>
      </c>
      <c r="P20">
        <v>11.15</v>
      </c>
      <c r="Q20">
        <v>8.86</v>
      </c>
      <c r="R20">
        <v>7.39</v>
      </c>
      <c r="S20">
        <v>7.32</v>
      </c>
      <c r="T20">
        <v>5.95</v>
      </c>
      <c r="U20">
        <v>6.81</v>
      </c>
      <c r="V20">
        <v>10.94</v>
      </c>
      <c r="W20">
        <v>7.29</v>
      </c>
      <c r="X20">
        <v>6.81</v>
      </c>
    </row>
    <row r="21" spans="1:24" ht="15" thickBot="1" x14ac:dyDescent="0.35">
      <c r="A21" s="15" t="s">
        <v>40</v>
      </c>
      <c r="B21" s="26">
        <v>20</v>
      </c>
      <c r="C21" s="26">
        <v>20</v>
      </c>
      <c r="D21" s="27">
        <v>0</v>
      </c>
      <c r="E21" s="27">
        <v>0</v>
      </c>
      <c r="F21" t="s">
        <v>24</v>
      </c>
      <c r="N21">
        <v>2024</v>
      </c>
      <c r="O21">
        <v>7</v>
      </c>
      <c r="P21">
        <v>11.28</v>
      </c>
      <c r="Q21">
        <v>8.9600000000000009</v>
      </c>
      <c r="R21">
        <v>7.48</v>
      </c>
      <c r="S21">
        <v>7.41</v>
      </c>
      <c r="T21">
        <v>6.02</v>
      </c>
      <c r="U21">
        <v>6.88</v>
      </c>
      <c r="V21">
        <v>11.06</v>
      </c>
      <c r="W21">
        <v>7.37</v>
      </c>
      <c r="X21">
        <v>6.88</v>
      </c>
    </row>
    <row r="22" spans="1:24" x14ac:dyDescent="0.3">
      <c r="B22" s="2"/>
      <c r="N22">
        <v>2025</v>
      </c>
      <c r="O22">
        <v>8</v>
      </c>
      <c r="P22">
        <v>11.68</v>
      </c>
      <c r="Q22">
        <v>9.2799999999999994</v>
      </c>
      <c r="R22">
        <v>7.75</v>
      </c>
      <c r="S22">
        <v>7.67</v>
      </c>
      <c r="T22">
        <v>6.24</v>
      </c>
      <c r="U22">
        <v>7.13</v>
      </c>
      <c r="V22">
        <v>11.46</v>
      </c>
      <c r="W22">
        <v>7.63</v>
      </c>
      <c r="X22">
        <v>7.13</v>
      </c>
    </row>
    <row r="23" spans="1:24" x14ac:dyDescent="0.3">
      <c r="B23" s="2"/>
      <c r="N23">
        <v>2026</v>
      </c>
      <c r="O23">
        <v>9</v>
      </c>
      <c r="P23">
        <f>ROUND(P22*133.33/130.42,2)</f>
        <v>11.94</v>
      </c>
      <c r="Q23">
        <f t="shared" ref="Q23:X23" si="0">ROUND(Q22*133.33/130.42,2)</f>
        <v>9.49</v>
      </c>
      <c r="R23">
        <f t="shared" si="0"/>
        <v>7.92</v>
      </c>
      <c r="S23">
        <f t="shared" si="0"/>
        <v>7.84</v>
      </c>
      <c r="T23">
        <f t="shared" si="0"/>
        <v>6.38</v>
      </c>
      <c r="U23">
        <f t="shared" si="0"/>
        <v>7.29</v>
      </c>
      <c r="V23">
        <f t="shared" si="0"/>
        <v>11.72</v>
      </c>
      <c r="W23">
        <f t="shared" si="0"/>
        <v>7.8</v>
      </c>
      <c r="X23">
        <f t="shared" si="0"/>
        <v>7.29</v>
      </c>
    </row>
    <row r="24" spans="1:24" x14ac:dyDescent="0.3">
      <c r="N24">
        <v>2027</v>
      </c>
      <c r="O24">
        <v>10</v>
      </c>
      <c r="P24">
        <f t="shared" ref="P24:X28" si="1">ROUND(P23*(1+$B$11),2)</f>
        <v>12.18</v>
      </c>
      <c r="Q24">
        <f t="shared" si="1"/>
        <v>9.68</v>
      </c>
      <c r="R24">
        <f t="shared" si="1"/>
        <v>8.08</v>
      </c>
      <c r="S24">
        <f t="shared" si="1"/>
        <v>8</v>
      </c>
      <c r="T24">
        <f t="shared" si="1"/>
        <v>6.51</v>
      </c>
      <c r="U24">
        <f t="shared" si="1"/>
        <v>7.44</v>
      </c>
      <c r="V24">
        <f t="shared" si="1"/>
        <v>11.95</v>
      </c>
      <c r="W24">
        <f t="shared" si="1"/>
        <v>7.96</v>
      </c>
      <c r="X24">
        <f t="shared" si="1"/>
        <v>7.44</v>
      </c>
    </row>
    <row r="25" spans="1:24" x14ac:dyDescent="0.3">
      <c r="A25" s="11" t="s">
        <v>29</v>
      </c>
      <c r="N25">
        <v>2028</v>
      </c>
      <c r="O25">
        <v>11</v>
      </c>
      <c r="P25">
        <f t="shared" si="1"/>
        <v>12.42</v>
      </c>
      <c r="Q25">
        <f t="shared" si="1"/>
        <v>9.8699999999999992</v>
      </c>
      <c r="R25">
        <f t="shared" si="1"/>
        <v>8.24</v>
      </c>
      <c r="S25">
        <f t="shared" si="1"/>
        <v>8.16</v>
      </c>
      <c r="T25">
        <f t="shared" si="1"/>
        <v>6.64</v>
      </c>
      <c r="U25">
        <f t="shared" si="1"/>
        <v>7.59</v>
      </c>
      <c r="V25">
        <f t="shared" si="1"/>
        <v>12.19</v>
      </c>
      <c r="W25">
        <f t="shared" si="1"/>
        <v>8.1199999999999992</v>
      </c>
      <c r="X25">
        <f t="shared" si="1"/>
        <v>7.59</v>
      </c>
    </row>
    <row r="26" spans="1:24" x14ac:dyDescent="0.3">
      <c r="A26" t="s">
        <v>30</v>
      </c>
      <c r="B26" t="s">
        <v>60</v>
      </c>
      <c r="N26">
        <v>2029</v>
      </c>
      <c r="O26">
        <v>12</v>
      </c>
      <c r="P26">
        <f t="shared" si="1"/>
        <v>12.67</v>
      </c>
      <c r="Q26">
        <f t="shared" si="1"/>
        <v>10.07</v>
      </c>
      <c r="R26">
        <f t="shared" si="1"/>
        <v>8.4</v>
      </c>
      <c r="S26">
        <f t="shared" si="1"/>
        <v>8.32</v>
      </c>
      <c r="T26">
        <f t="shared" si="1"/>
        <v>6.77</v>
      </c>
      <c r="U26">
        <f t="shared" si="1"/>
        <v>7.74</v>
      </c>
      <c r="V26">
        <f t="shared" si="1"/>
        <v>12.43</v>
      </c>
      <c r="W26">
        <f t="shared" si="1"/>
        <v>8.2799999999999994</v>
      </c>
      <c r="X26">
        <f t="shared" si="1"/>
        <v>7.74</v>
      </c>
    </row>
    <row r="27" spans="1:24" x14ac:dyDescent="0.3">
      <c r="A27" t="s">
        <v>31</v>
      </c>
      <c r="B27" t="s">
        <v>51</v>
      </c>
      <c r="N27">
        <v>2030</v>
      </c>
      <c r="O27">
        <v>13</v>
      </c>
      <c r="P27">
        <f t="shared" si="1"/>
        <v>12.92</v>
      </c>
      <c r="Q27">
        <f t="shared" si="1"/>
        <v>10.27</v>
      </c>
      <c r="R27">
        <f t="shared" si="1"/>
        <v>8.57</v>
      </c>
      <c r="S27">
        <f t="shared" si="1"/>
        <v>8.49</v>
      </c>
      <c r="T27">
        <f t="shared" si="1"/>
        <v>6.91</v>
      </c>
      <c r="U27">
        <f t="shared" si="1"/>
        <v>7.89</v>
      </c>
      <c r="V27">
        <f t="shared" si="1"/>
        <v>12.68</v>
      </c>
      <c r="W27">
        <f t="shared" si="1"/>
        <v>8.4499999999999993</v>
      </c>
      <c r="X27">
        <f t="shared" si="1"/>
        <v>7.89</v>
      </c>
    </row>
    <row r="28" spans="1:24" x14ac:dyDescent="0.3">
      <c r="A28" t="s">
        <v>32</v>
      </c>
      <c r="B28" t="s">
        <v>52</v>
      </c>
      <c r="N28">
        <v>2031</v>
      </c>
      <c r="O28">
        <v>14</v>
      </c>
      <c r="P28">
        <f t="shared" si="1"/>
        <v>13.18</v>
      </c>
      <c r="Q28">
        <f t="shared" si="1"/>
        <v>10.48</v>
      </c>
      <c r="R28">
        <f t="shared" si="1"/>
        <v>8.74</v>
      </c>
      <c r="S28">
        <f t="shared" si="1"/>
        <v>8.66</v>
      </c>
      <c r="T28">
        <f t="shared" si="1"/>
        <v>7.05</v>
      </c>
      <c r="U28">
        <f t="shared" si="1"/>
        <v>8.0500000000000007</v>
      </c>
      <c r="V28">
        <f t="shared" si="1"/>
        <v>12.93</v>
      </c>
      <c r="W28">
        <f t="shared" si="1"/>
        <v>8.6199999999999992</v>
      </c>
      <c r="X28">
        <f t="shared" si="1"/>
        <v>8.0500000000000007</v>
      </c>
    </row>
    <row r="29" spans="1:24" x14ac:dyDescent="0.3">
      <c r="A29" t="s">
        <v>33</v>
      </c>
      <c r="B29" t="s">
        <v>34</v>
      </c>
      <c r="N29" t="s">
        <v>13</v>
      </c>
    </row>
    <row r="30" spans="1:24" x14ac:dyDescent="0.3">
      <c r="A30" t="s">
        <v>53</v>
      </c>
      <c r="B30" t="s">
        <v>55</v>
      </c>
      <c r="P30">
        <v>1</v>
      </c>
      <c r="Q30">
        <v>2</v>
      </c>
      <c r="R30">
        <v>3</v>
      </c>
      <c r="S30">
        <v>4</v>
      </c>
      <c r="T30">
        <v>5</v>
      </c>
      <c r="U30">
        <v>6</v>
      </c>
      <c r="V30">
        <v>7</v>
      </c>
      <c r="W30">
        <v>8</v>
      </c>
      <c r="X30">
        <v>9</v>
      </c>
    </row>
    <row r="31" spans="1:24" x14ac:dyDescent="0.3">
      <c r="A31" t="s">
        <v>54</v>
      </c>
      <c r="B31" t="s">
        <v>56</v>
      </c>
      <c r="P31" t="s">
        <v>5</v>
      </c>
      <c r="R31" t="s">
        <v>0</v>
      </c>
      <c r="T31" t="s">
        <v>6</v>
      </c>
      <c r="V31" t="s">
        <v>7</v>
      </c>
      <c r="W31" t="s">
        <v>8</v>
      </c>
      <c r="X31" t="s">
        <v>9</v>
      </c>
    </row>
    <row r="32" spans="1:24" x14ac:dyDescent="0.3">
      <c r="P32" t="s">
        <v>10</v>
      </c>
      <c r="Q32" t="s">
        <v>11</v>
      </c>
      <c r="R32" t="s">
        <v>10</v>
      </c>
      <c r="S32" t="s">
        <v>11</v>
      </c>
      <c r="T32" t="s">
        <v>10</v>
      </c>
      <c r="U32" t="s">
        <v>11</v>
      </c>
      <c r="V32" t="s">
        <v>12</v>
      </c>
      <c r="W32" t="s">
        <v>12</v>
      </c>
    </row>
    <row r="33" spans="1:25" x14ac:dyDescent="0.3">
      <c r="D33">
        <f>B13</f>
        <v>2026</v>
      </c>
      <c r="E33">
        <f>D33+1</f>
        <v>2027</v>
      </c>
      <c r="F33">
        <f t="shared" ref="F33:G33" si="2">E33+1</f>
        <v>2028</v>
      </c>
      <c r="G33">
        <f t="shared" si="2"/>
        <v>2029</v>
      </c>
      <c r="N33">
        <v>2016</v>
      </c>
      <c r="O33">
        <v>1</v>
      </c>
      <c r="P33">
        <v>2.7</v>
      </c>
      <c r="Q33">
        <v>2.15</v>
      </c>
      <c r="R33">
        <v>1.79</v>
      </c>
      <c r="S33">
        <v>1.78</v>
      </c>
      <c r="T33">
        <v>1.44</v>
      </c>
      <c r="U33">
        <v>1.65</v>
      </c>
      <c r="V33">
        <v>2.65</v>
      </c>
      <c r="W33">
        <v>1.77</v>
      </c>
      <c r="X33">
        <v>1.65</v>
      </c>
    </row>
    <row r="34" spans="1:25" x14ac:dyDescent="0.3">
      <c r="N34">
        <v>2017</v>
      </c>
      <c r="O34">
        <v>2</v>
      </c>
      <c r="P34">
        <v>2.74</v>
      </c>
      <c r="Q34">
        <v>2.17</v>
      </c>
      <c r="R34">
        <v>1.81</v>
      </c>
      <c r="S34">
        <v>1.8</v>
      </c>
      <c r="T34">
        <v>1.46</v>
      </c>
      <c r="U34">
        <v>1.67</v>
      </c>
      <c r="V34">
        <v>2.68</v>
      </c>
      <c r="W34">
        <v>1.79</v>
      </c>
      <c r="X34">
        <v>1.67</v>
      </c>
    </row>
    <row r="35" spans="1:25" x14ac:dyDescent="0.3">
      <c r="A35" s="3" t="s">
        <v>36</v>
      </c>
      <c r="B35" s="3"/>
      <c r="C35" s="3"/>
      <c r="N35">
        <v>2018</v>
      </c>
      <c r="O35">
        <v>3</v>
      </c>
      <c r="P35">
        <v>2.79</v>
      </c>
      <c r="Q35">
        <v>2.21</v>
      </c>
      <c r="R35">
        <v>1.85</v>
      </c>
      <c r="S35">
        <v>1.83</v>
      </c>
      <c r="T35">
        <v>1.49</v>
      </c>
      <c r="U35">
        <v>1.7</v>
      </c>
      <c r="V35">
        <v>2.73</v>
      </c>
      <c r="W35">
        <v>1.82</v>
      </c>
      <c r="X35">
        <v>1.7</v>
      </c>
    </row>
    <row r="36" spans="1:25" x14ac:dyDescent="0.3">
      <c r="A36">
        <v>1</v>
      </c>
      <c r="B36" s="32" t="s">
        <v>5</v>
      </c>
      <c r="C36" t="s">
        <v>10</v>
      </c>
      <c r="D36" s="8"/>
      <c r="E36" s="8"/>
      <c r="F36" s="8"/>
      <c r="G36" s="8"/>
      <c r="N36">
        <v>2019</v>
      </c>
      <c r="O36">
        <v>4</v>
      </c>
      <c r="P36">
        <v>2.85</v>
      </c>
      <c r="Q36">
        <v>2.2599999999999998</v>
      </c>
      <c r="R36">
        <v>1.89</v>
      </c>
      <c r="S36">
        <v>1.87</v>
      </c>
      <c r="T36">
        <v>1.52</v>
      </c>
      <c r="U36">
        <v>1.74</v>
      </c>
      <c r="V36">
        <v>2.79</v>
      </c>
      <c r="W36">
        <v>1.86</v>
      </c>
      <c r="X36">
        <v>1.74</v>
      </c>
    </row>
    <row r="37" spans="1:25" x14ac:dyDescent="0.3">
      <c r="A37">
        <v>2</v>
      </c>
      <c r="B37" s="32"/>
      <c r="C37" t="s">
        <v>11</v>
      </c>
      <c r="D37" s="8"/>
      <c r="E37" s="8"/>
      <c r="F37" s="8"/>
      <c r="G37" s="8"/>
      <c r="N37">
        <v>2020</v>
      </c>
      <c r="O37">
        <v>5</v>
      </c>
      <c r="P37">
        <v>2.87</v>
      </c>
      <c r="Q37">
        <v>2.2799999999999998</v>
      </c>
      <c r="R37">
        <v>1.9</v>
      </c>
      <c r="S37">
        <v>1.88</v>
      </c>
      <c r="T37">
        <v>1.53</v>
      </c>
      <c r="U37">
        <v>1.75</v>
      </c>
      <c r="V37">
        <v>2.81</v>
      </c>
      <c r="W37">
        <v>1.87</v>
      </c>
      <c r="X37">
        <v>1.75</v>
      </c>
    </row>
    <row r="38" spans="1:25" x14ac:dyDescent="0.3">
      <c r="A38">
        <v>3</v>
      </c>
      <c r="B38" s="32" t="s">
        <v>0</v>
      </c>
      <c r="C38" t="s">
        <v>10</v>
      </c>
      <c r="D38" s="8">
        <v>20</v>
      </c>
      <c r="E38" s="8">
        <v>20</v>
      </c>
      <c r="F38" s="8">
        <v>20</v>
      </c>
      <c r="G38" s="8">
        <v>20</v>
      </c>
      <c r="N38">
        <v>2021</v>
      </c>
      <c r="O38">
        <v>6</v>
      </c>
      <c r="P38">
        <v>2.89</v>
      </c>
      <c r="Q38">
        <v>2.2999999999999998</v>
      </c>
      <c r="R38">
        <v>1.92</v>
      </c>
      <c r="S38">
        <v>1.9</v>
      </c>
      <c r="T38">
        <v>1.55</v>
      </c>
      <c r="U38">
        <v>1.77</v>
      </c>
      <c r="V38">
        <v>2.84</v>
      </c>
      <c r="W38">
        <v>1.89</v>
      </c>
      <c r="X38">
        <v>1.77</v>
      </c>
    </row>
    <row r="39" spans="1:25" x14ac:dyDescent="0.3">
      <c r="A39">
        <v>4</v>
      </c>
      <c r="B39" s="32"/>
      <c r="C39" t="s">
        <v>11</v>
      </c>
      <c r="D39" s="8">
        <v>20</v>
      </c>
      <c r="E39" s="8">
        <v>20</v>
      </c>
      <c r="F39" s="8">
        <v>20</v>
      </c>
      <c r="G39" s="8">
        <v>20</v>
      </c>
      <c r="N39">
        <v>2022</v>
      </c>
      <c r="O39">
        <v>7</v>
      </c>
      <c r="P39">
        <v>3.01</v>
      </c>
      <c r="Q39">
        <v>2.39</v>
      </c>
      <c r="R39">
        <v>1.99</v>
      </c>
      <c r="S39">
        <v>1.98</v>
      </c>
      <c r="T39">
        <v>1.61</v>
      </c>
      <c r="U39">
        <v>1.84</v>
      </c>
      <c r="V39">
        <v>2.95</v>
      </c>
      <c r="W39">
        <v>1.97</v>
      </c>
      <c r="X39">
        <v>1.84</v>
      </c>
    </row>
    <row r="40" spans="1:25" x14ac:dyDescent="0.3">
      <c r="A40">
        <v>5</v>
      </c>
      <c r="B40" s="32" t="s">
        <v>6</v>
      </c>
      <c r="C40" t="s">
        <v>10</v>
      </c>
      <c r="D40" s="8"/>
      <c r="E40" s="8"/>
      <c r="F40" s="8"/>
      <c r="G40" s="8"/>
      <c r="N40">
        <v>2023</v>
      </c>
      <c r="O40">
        <v>8</v>
      </c>
      <c r="P40">
        <v>3.35</v>
      </c>
      <c r="Q40">
        <v>2.66</v>
      </c>
      <c r="R40">
        <v>2.2200000000000002</v>
      </c>
      <c r="S40">
        <v>2.2000000000000002</v>
      </c>
      <c r="T40">
        <v>1.79</v>
      </c>
      <c r="U40">
        <v>2.04</v>
      </c>
      <c r="V40">
        <v>3.28</v>
      </c>
      <c r="W40">
        <v>2.19</v>
      </c>
      <c r="X40">
        <v>2.04</v>
      </c>
    </row>
    <row r="41" spans="1:25" x14ac:dyDescent="0.3">
      <c r="A41">
        <v>6</v>
      </c>
      <c r="B41" s="32"/>
      <c r="C41" t="s">
        <v>11</v>
      </c>
      <c r="D41" s="8"/>
      <c r="E41" s="8"/>
      <c r="F41" s="8"/>
      <c r="G41" s="8"/>
      <c r="N41">
        <v>2024</v>
      </c>
      <c r="O41">
        <v>9</v>
      </c>
      <c r="P41">
        <v>3.38</v>
      </c>
      <c r="Q41">
        <v>2.69</v>
      </c>
      <c r="R41">
        <v>2.2400000000000002</v>
      </c>
      <c r="S41">
        <v>2.2200000000000002</v>
      </c>
      <c r="T41">
        <v>1.81</v>
      </c>
      <c r="U41">
        <v>2.06</v>
      </c>
      <c r="V41">
        <v>3.32</v>
      </c>
      <c r="W41">
        <v>2.21</v>
      </c>
      <c r="X41">
        <v>2.06</v>
      </c>
    </row>
    <row r="42" spans="1:25" x14ac:dyDescent="0.3">
      <c r="A42">
        <v>7</v>
      </c>
      <c r="B42" s="5" t="s">
        <v>7</v>
      </c>
      <c r="D42" s="8"/>
      <c r="E42" s="8"/>
      <c r="F42" s="8"/>
      <c r="G42" s="8"/>
      <c r="N42">
        <v>2025</v>
      </c>
      <c r="O42">
        <v>10</v>
      </c>
      <c r="P42">
        <v>3.5</v>
      </c>
      <c r="Q42">
        <v>2.78</v>
      </c>
      <c r="R42">
        <v>2.3199999999999998</v>
      </c>
      <c r="S42">
        <v>2.2999999999999998</v>
      </c>
      <c r="T42">
        <v>1.87</v>
      </c>
      <c r="U42">
        <v>2.14</v>
      </c>
      <c r="V42">
        <v>3.44</v>
      </c>
      <c r="W42">
        <v>2.29</v>
      </c>
      <c r="X42">
        <v>2.14</v>
      </c>
      <c r="Y42">
        <v>0.3</v>
      </c>
    </row>
    <row r="43" spans="1:25" x14ac:dyDescent="0.3">
      <c r="A43">
        <v>8</v>
      </c>
      <c r="B43" s="5" t="s">
        <v>8</v>
      </c>
      <c r="D43" s="8"/>
      <c r="E43" s="8"/>
      <c r="F43" s="8"/>
      <c r="G43" s="8"/>
      <c r="N43">
        <v>2026</v>
      </c>
      <c r="O43">
        <v>11</v>
      </c>
      <c r="P43">
        <f>ROUND(0.3*P23,2)</f>
        <v>3.58</v>
      </c>
      <c r="Q43">
        <f t="shared" ref="Q43:X43" si="3">ROUND(0.3*Q23,2)</f>
        <v>2.85</v>
      </c>
      <c r="R43">
        <f t="shared" si="3"/>
        <v>2.38</v>
      </c>
      <c r="S43">
        <f t="shared" si="3"/>
        <v>2.35</v>
      </c>
      <c r="T43">
        <f t="shared" si="3"/>
        <v>1.91</v>
      </c>
      <c r="U43">
        <f t="shared" si="3"/>
        <v>2.19</v>
      </c>
      <c r="V43">
        <f t="shared" si="3"/>
        <v>3.52</v>
      </c>
      <c r="W43">
        <f t="shared" si="3"/>
        <v>2.34</v>
      </c>
      <c r="X43">
        <f t="shared" si="3"/>
        <v>2.19</v>
      </c>
    </row>
    <row r="44" spans="1:25" x14ac:dyDescent="0.3">
      <c r="A44">
        <v>9</v>
      </c>
      <c r="B44" s="5" t="s">
        <v>9</v>
      </c>
      <c r="C44" s="1"/>
      <c r="D44" s="8"/>
      <c r="E44" s="8"/>
      <c r="F44" s="8"/>
      <c r="G44" s="8"/>
      <c r="N44">
        <v>2027</v>
      </c>
      <c r="O44">
        <v>12</v>
      </c>
      <c r="P44">
        <f t="shared" ref="P44:X44" si="4">ROUND(0.3*P24,2)</f>
        <v>3.65</v>
      </c>
      <c r="Q44">
        <f t="shared" si="4"/>
        <v>2.9</v>
      </c>
      <c r="R44">
        <f t="shared" si="4"/>
        <v>2.42</v>
      </c>
      <c r="S44">
        <f t="shared" si="4"/>
        <v>2.4</v>
      </c>
      <c r="T44">
        <f t="shared" si="4"/>
        <v>1.95</v>
      </c>
      <c r="U44">
        <f t="shared" si="4"/>
        <v>2.23</v>
      </c>
      <c r="V44">
        <f t="shared" si="4"/>
        <v>3.59</v>
      </c>
      <c r="W44">
        <f t="shared" si="4"/>
        <v>2.39</v>
      </c>
      <c r="X44">
        <f t="shared" si="4"/>
        <v>2.23</v>
      </c>
    </row>
    <row r="45" spans="1:25" x14ac:dyDescent="0.3">
      <c r="N45">
        <v>2028</v>
      </c>
      <c r="O45">
        <v>13</v>
      </c>
      <c r="P45">
        <f t="shared" ref="P45:X45" si="5">ROUND(0.3*P25,2)</f>
        <v>3.73</v>
      </c>
      <c r="Q45">
        <f t="shared" si="5"/>
        <v>2.96</v>
      </c>
      <c r="R45">
        <f t="shared" si="5"/>
        <v>2.4700000000000002</v>
      </c>
      <c r="S45">
        <f t="shared" si="5"/>
        <v>2.4500000000000002</v>
      </c>
      <c r="T45">
        <f t="shared" si="5"/>
        <v>1.99</v>
      </c>
      <c r="U45">
        <f t="shared" si="5"/>
        <v>2.2799999999999998</v>
      </c>
      <c r="V45">
        <f t="shared" si="5"/>
        <v>3.66</v>
      </c>
      <c r="W45">
        <f t="shared" si="5"/>
        <v>2.44</v>
      </c>
      <c r="X45">
        <f t="shared" si="5"/>
        <v>2.2799999999999998</v>
      </c>
    </row>
    <row r="46" spans="1:25" x14ac:dyDescent="0.3">
      <c r="A46" s="3" t="s">
        <v>37</v>
      </c>
      <c r="B46" s="3"/>
      <c r="C46" s="3"/>
      <c r="N46">
        <v>2029</v>
      </c>
      <c r="O46">
        <v>14</v>
      </c>
      <c r="P46">
        <f t="shared" ref="P46:X46" si="6">ROUND(0.3*P26,2)</f>
        <v>3.8</v>
      </c>
      <c r="Q46">
        <f t="shared" si="6"/>
        <v>3.02</v>
      </c>
      <c r="R46">
        <f t="shared" si="6"/>
        <v>2.52</v>
      </c>
      <c r="S46">
        <f t="shared" si="6"/>
        <v>2.5</v>
      </c>
      <c r="T46">
        <f t="shared" si="6"/>
        <v>2.0299999999999998</v>
      </c>
      <c r="U46">
        <f t="shared" si="6"/>
        <v>2.3199999999999998</v>
      </c>
      <c r="V46">
        <f t="shared" si="6"/>
        <v>3.73</v>
      </c>
      <c r="W46">
        <f t="shared" si="6"/>
        <v>2.48</v>
      </c>
      <c r="X46">
        <f t="shared" si="6"/>
        <v>2.3199999999999998</v>
      </c>
    </row>
    <row r="47" spans="1:25" x14ac:dyDescent="0.3">
      <c r="A47">
        <v>1</v>
      </c>
      <c r="B47" s="32" t="s">
        <v>5</v>
      </c>
      <c r="C47" t="s">
        <v>10</v>
      </c>
      <c r="D47" s="6">
        <f>D36*220</f>
        <v>0</v>
      </c>
      <c r="E47" s="6">
        <f>E36*220</f>
        <v>0</v>
      </c>
      <c r="F47" s="6">
        <f t="shared" ref="F47:G47" si="7">F36*220</f>
        <v>0</v>
      </c>
      <c r="G47" s="6">
        <f t="shared" si="7"/>
        <v>0</v>
      </c>
      <c r="H47" t="s">
        <v>30</v>
      </c>
      <c r="N47">
        <v>2030</v>
      </c>
      <c r="O47">
        <v>15</v>
      </c>
      <c r="P47">
        <f t="shared" ref="P47:X48" si="8">ROUND(0.3*P27,2)</f>
        <v>3.88</v>
      </c>
      <c r="Q47">
        <f t="shared" si="8"/>
        <v>3.08</v>
      </c>
      <c r="R47">
        <f t="shared" si="8"/>
        <v>2.57</v>
      </c>
      <c r="S47">
        <f t="shared" si="8"/>
        <v>2.5499999999999998</v>
      </c>
      <c r="T47">
        <f t="shared" si="8"/>
        <v>2.0699999999999998</v>
      </c>
      <c r="U47">
        <f t="shared" si="8"/>
        <v>2.37</v>
      </c>
      <c r="V47">
        <f t="shared" si="8"/>
        <v>3.8</v>
      </c>
      <c r="W47">
        <f t="shared" si="8"/>
        <v>2.54</v>
      </c>
      <c r="X47">
        <f t="shared" si="8"/>
        <v>2.37</v>
      </c>
    </row>
    <row r="48" spans="1:25" x14ac:dyDescent="0.3">
      <c r="A48">
        <v>2</v>
      </c>
      <c r="B48" s="32"/>
      <c r="C48" t="s">
        <v>11</v>
      </c>
      <c r="D48" s="6">
        <f t="shared" ref="D48:E50" si="9">D37*220</f>
        <v>0</v>
      </c>
      <c r="E48" s="6">
        <f t="shared" si="9"/>
        <v>0</v>
      </c>
      <c r="F48" s="6">
        <f t="shared" ref="F48:G48" si="10">F37*220</f>
        <v>0</v>
      </c>
      <c r="G48" s="6">
        <f t="shared" si="10"/>
        <v>0</v>
      </c>
      <c r="N48">
        <v>2031</v>
      </c>
      <c r="O48">
        <v>16</v>
      </c>
      <c r="P48">
        <f t="shared" si="8"/>
        <v>3.95</v>
      </c>
      <c r="Q48">
        <f t="shared" si="8"/>
        <v>3.14</v>
      </c>
      <c r="R48">
        <f t="shared" si="8"/>
        <v>2.62</v>
      </c>
      <c r="S48">
        <f t="shared" si="8"/>
        <v>2.6</v>
      </c>
      <c r="T48">
        <f t="shared" si="8"/>
        <v>2.12</v>
      </c>
      <c r="U48">
        <f t="shared" si="8"/>
        <v>2.42</v>
      </c>
      <c r="V48">
        <f t="shared" si="8"/>
        <v>3.88</v>
      </c>
      <c r="W48">
        <f t="shared" si="8"/>
        <v>2.59</v>
      </c>
      <c r="X48">
        <f t="shared" si="8"/>
        <v>2.42</v>
      </c>
    </row>
    <row r="49" spans="1:24" x14ac:dyDescent="0.3">
      <c r="A49">
        <v>3</v>
      </c>
      <c r="B49" s="32" t="s">
        <v>0</v>
      </c>
      <c r="C49" t="s">
        <v>10</v>
      </c>
      <c r="D49" s="6">
        <f t="shared" si="9"/>
        <v>4400</v>
      </c>
      <c r="E49" s="6">
        <f t="shared" si="9"/>
        <v>4400</v>
      </c>
      <c r="F49" s="6">
        <f t="shared" ref="F49:G49" si="11">F38*220</f>
        <v>4400</v>
      </c>
      <c r="G49" s="6">
        <f t="shared" si="11"/>
        <v>4400</v>
      </c>
      <c r="P49">
        <f>P41+P21</f>
        <v>14.66</v>
      </c>
      <c r="Q49">
        <f t="shared" ref="Q49:X49" si="12">Q41+Q21</f>
        <v>11.65</v>
      </c>
      <c r="R49">
        <f t="shared" si="12"/>
        <v>9.7200000000000006</v>
      </c>
      <c r="S49">
        <f t="shared" si="12"/>
        <v>9.6300000000000008</v>
      </c>
      <c r="T49">
        <f t="shared" si="12"/>
        <v>7.83</v>
      </c>
      <c r="U49">
        <f t="shared" si="12"/>
        <v>8.94</v>
      </c>
      <c r="V49">
        <f t="shared" si="12"/>
        <v>14.38</v>
      </c>
      <c r="W49">
        <f t="shared" si="12"/>
        <v>9.58</v>
      </c>
      <c r="X49">
        <f t="shared" si="12"/>
        <v>8.94</v>
      </c>
    </row>
    <row r="50" spans="1:24" x14ac:dyDescent="0.3">
      <c r="A50">
        <v>4</v>
      </c>
      <c r="B50" s="32"/>
      <c r="C50" t="s">
        <v>11</v>
      </c>
      <c r="D50" s="6">
        <f t="shared" si="9"/>
        <v>4400</v>
      </c>
      <c r="E50" s="6">
        <f t="shared" si="9"/>
        <v>4400</v>
      </c>
      <c r="F50" s="6">
        <f t="shared" ref="F50:G50" si="13">F39*220</f>
        <v>4400</v>
      </c>
      <c r="G50" s="6">
        <f t="shared" si="13"/>
        <v>4400</v>
      </c>
    </row>
    <row r="51" spans="1:24" x14ac:dyDescent="0.3">
      <c r="A51">
        <v>5</v>
      </c>
      <c r="B51" s="32" t="s">
        <v>6</v>
      </c>
      <c r="C51" t="s">
        <v>10</v>
      </c>
      <c r="D51" s="6">
        <f t="shared" ref="D51" si="14">D40*220</f>
        <v>0</v>
      </c>
      <c r="E51" s="6">
        <f t="shared" ref="E51:G51" si="15">E40*220</f>
        <v>0</v>
      </c>
      <c r="F51" s="6">
        <f t="shared" si="15"/>
        <v>0</v>
      </c>
      <c r="G51" s="6">
        <f t="shared" si="15"/>
        <v>0</v>
      </c>
      <c r="Q51" s="1"/>
      <c r="R51" s="1"/>
      <c r="S51" s="1"/>
      <c r="T51" s="1"/>
      <c r="U51" s="1"/>
      <c r="V51" s="1"/>
    </row>
    <row r="52" spans="1:24" x14ac:dyDescent="0.3">
      <c r="A52">
        <v>6</v>
      </c>
      <c r="B52" s="32"/>
      <c r="C52" t="s">
        <v>11</v>
      </c>
      <c r="D52" s="6">
        <f t="shared" ref="D52" si="16">D41*220</f>
        <v>0</v>
      </c>
      <c r="E52" s="6">
        <f t="shared" ref="E52:G52" si="17">E41*220</f>
        <v>0</v>
      </c>
      <c r="F52" s="6">
        <f t="shared" si="17"/>
        <v>0</v>
      </c>
      <c r="G52" s="6">
        <f t="shared" si="17"/>
        <v>0</v>
      </c>
      <c r="Q52" s="1"/>
      <c r="R52" s="1"/>
      <c r="S52" s="1"/>
      <c r="T52" s="1"/>
      <c r="U52" s="1"/>
      <c r="V52" s="1"/>
    </row>
    <row r="53" spans="1:24" x14ac:dyDescent="0.3">
      <c r="A53">
        <v>7</v>
      </c>
      <c r="B53" s="5" t="s">
        <v>7</v>
      </c>
      <c r="D53" s="6">
        <f t="shared" ref="D53" si="18">D42*220</f>
        <v>0</v>
      </c>
      <c r="E53" s="6">
        <f t="shared" ref="E53:G53" si="19">E42*220</f>
        <v>0</v>
      </c>
      <c r="F53" s="6">
        <f t="shared" si="19"/>
        <v>0</v>
      </c>
      <c r="G53" s="6">
        <f t="shared" si="19"/>
        <v>0</v>
      </c>
      <c r="R53" s="2"/>
    </row>
    <row r="54" spans="1:24" x14ac:dyDescent="0.3">
      <c r="A54">
        <v>8</v>
      </c>
      <c r="B54" s="5" t="s">
        <v>8</v>
      </c>
      <c r="D54" s="6">
        <f t="shared" ref="D54" si="20">D43*220</f>
        <v>0</v>
      </c>
      <c r="E54" s="6">
        <f t="shared" ref="E54:G54" si="21">E43*220</f>
        <v>0</v>
      </c>
      <c r="F54" s="6">
        <f t="shared" si="21"/>
        <v>0</v>
      </c>
      <c r="G54" s="6">
        <f t="shared" si="21"/>
        <v>0</v>
      </c>
      <c r="R54" s="2"/>
    </row>
    <row r="55" spans="1:24" x14ac:dyDescent="0.3">
      <c r="A55">
        <v>9</v>
      </c>
      <c r="B55" s="5" t="s">
        <v>9</v>
      </c>
      <c r="C55" s="1"/>
      <c r="D55" s="6">
        <f t="shared" ref="D55" si="22">D44*220</f>
        <v>0</v>
      </c>
      <c r="E55" s="6">
        <f t="shared" ref="E55:G55" si="23">E44*220</f>
        <v>0</v>
      </c>
      <c r="F55" s="6">
        <f t="shared" si="23"/>
        <v>0</v>
      </c>
      <c r="G55" s="6">
        <f t="shared" si="23"/>
        <v>0</v>
      </c>
      <c r="R55" s="2"/>
    </row>
    <row r="56" spans="1:24" x14ac:dyDescent="0.3">
      <c r="A56" s="1"/>
      <c r="B56" s="1"/>
      <c r="C56" s="1"/>
      <c r="R56" s="2"/>
    </row>
    <row r="57" spans="1:24" x14ac:dyDescent="0.3">
      <c r="Q57" s="2"/>
      <c r="R57" s="2"/>
    </row>
    <row r="58" spans="1:24" x14ac:dyDescent="0.3">
      <c r="A58" s="3" t="s">
        <v>15</v>
      </c>
      <c r="B58" s="3"/>
      <c r="C58" s="3"/>
      <c r="H58" t="s">
        <v>31</v>
      </c>
      <c r="R58" s="2"/>
    </row>
    <row r="59" spans="1:24" x14ac:dyDescent="0.3">
      <c r="A59">
        <v>1</v>
      </c>
      <c r="B59" s="32" t="s">
        <v>5</v>
      </c>
      <c r="C59" t="s">
        <v>10</v>
      </c>
      <c r="D59" s="2" cm="1">
        <f t="array" ref="D59">INDEX($P$15:$X$28,VLOOKUP(D$33,$N$15:$O$28,2,0),HLOOKUP($A59,$P$12:$X$12,1,0))</f>
        <v>11.94</v>
      </c>
      <c r="E59" s="2" cm="1">
        <f t="array" ref="E59">INDEX($P$15:$X$28,VLOOKUP(E$33,$N$15:$O$28,2,0),HLOOKUP($A59,$P$12:$X$12,1,0))</f>
        <v>12.18</v>
      </c>
      <c r="F59" s="2" cm="1">
        <f t="array" ref="F59">INDEX($P$15:$X$28,VLOOKUP(F$33,$N$15:$O$28,2,0),HLOOKUP($A59,$P$12:$X$12,1,0))</f>
        <v>12.42</v>
      </c>
      <c r="G59" s="2" cm="1">
        <f t="array" ref="G59">INDEX($P$15:$X$28,VLOOKUP(G$33,$N$15:$O$28,2,0),HLOOKUP($A59,$P$12:$X$12,1,0))</f>
        <v>12.67</v>
      </c>
      <c r="R59" s="2"/>
    </row>
    <row r="60" spans="1:24" x14ac:dyDescent="0.3">
      <c r="A60">
        <v>2</v>
      </c>
      <c r="B60" s="32"/>
      <c r="C60" t="s">
        <v>11</v>
      </c>
      <c r="D60" s="2" cm="1">
        <f t="array" ref="D60">INDEX($P$15:$X$28,VLOOKUP(D$33,$N$15:$O$28,2,0),HLOOKUP($A60,$P$12:$X$12,1,0))</f>
        <v>9.49</v>
      </c>
      <c r="E60" s="2" cm="1">
        <f t="array" ref="E60">INDEX($P$15:$X$28,VLOOKUP(E$33,$N$15:$O$28,2,0),HLOOKUP($A60,$P$12:$X$12,1,0))</f>
        <v>9.68</v>
      </c>
      <c r="F60" s="2" cm="1">
        <f t="array" ref="F60">INDEX($P$15:$X$28,VLOOKUP(F$33,$N$15:$O$28,2,0),HLOOKUP($A60,$P$12:$X$12,1,0))</f>
        <v>9.8699999999999992</v>
      </c>
      <c r="G60" s="2" cm="1">
        <f t="array" ref="G60">INDEX($P$15:$X$28,VLOOKUP(G$33,$N$15:$O$28,2,0),HLOOKUP($A60,$P$12:$X$12,1,0))</f>
        <v>10.07</v>
      </c>
      <c r="R60" s="2"/>
    </row>
    <row r="61" spans="1:24" x14ac:dyDescent="0.3">
      <c r="A61">
        <v>3</v>
      </c>
      <c r="B61" s="32" t="s">
        <v>0</v>
      </c>
      <c r="C61" t="s">
        <v>10</v>
      </c>
      <c r="D61" s="2" cm="1">
        <f t="array" ref="D61">INDEX($P$15:$X$28,VLOOKUP(D$33,$N$15:$O$28,2,0),HLOOKUP($A61,$P$12:$X$12,1,0))</f>
        <v>7.92</v>
      </c>
      <c r="E61" s="2" cm="1">
        <f t="array" ref="E61">INDEX($P$15:$X$28,VLOOKUP(E$33,$N$15:$O$28,2,0),HLOOKUP($A61,$P$12:$X$12,1,0))</f>
        <v>8.08</v>
      </c>
      <c r="F61" s="2" cm="1">
        <f t="array" ref="F61">INDEX($P$15:$X$28,VLOOKUP(F$33,$N$15:$O$28,2,0),HLOOKUP($A61,$P$12:$X$12,1,0))</f>
        <v>8.24</v>
      </c>
      <c r="G61" s="2" cm="1">
        <f t="array" ref="G61">INDEX($P$15:$X$28,VLOOKUP(G$33,$N$15:$O$28,2,0),HLOOKUP($A61,$P$12:$X$12,1,0))</f>
        <v>8.4</v>
      </c>
      <c r="R61" s="2"/>
    </row>
    <row r="62" spans="1:24" x14ac:dyDescent="0.3">
      <c r="A62">
        <v>4</v>
      </c>
      <c r="B62" s="32"/>
      <c r="C62" t="s">
        <v>11</v>
      </c>
      <c r="D62" s="2" cm="1">
        <f t="array" ref="D62">INDEX($P$15:$X$28,VLOOKUP(D$33,$N$15:$O$28,2,0),HLOOKUP($A62,$P$12:$X$12,1,0))</f>
        <v>7.84</v>
      </c>
      <c r="E62" s="2" cm="1">
        <f t="array" ref="E62">INDEX($P$15:$X$28,VLOOKUP(E$33,$N$15:$O$28,2,0),HLOOKUP($A62,$P$12:$X$12,1,0))</f>
        <v>8</v>
      </c>
      <c r="F62" s="2" cm="1">
        <f t="array" ref="F62">INDEX($P$15:$X$28,VLOOKUP(F$33,$N$15:$O$28,2,0),HLOOKUP($A62,$P$12:$X$12,1,0))</f>
        <v>8.16</v>
      </c>
      <c r="G62" s="2" cm="1">
        <f t="array" ref="G62">INDEX($P$15:$X$28,VLOOKUP(G$33,$N$15:$O$28,2,0),HLOOKUP($A62,$P$12:$X$12,1,0))</f>
        <v>8.32</v>
      </c>
      <c r="R62" s="2"/>
    </row>
    <row r="63" spans="1:24" x14ac:dyDescent="0.3">
      <c r="A63">
        <v>5</v>
      </c>
      <c r="B63" s="32" t="s">
        <v>6</v>
      </c>
      <c r="C63" t="s">
        <v>10</v>
      </c>
      <c r="D63" s="2" cm="1">
        <f t="array" ref="D63">INDEX($P$15:$X$28,VLOOKUP(D$33,$N$15:$O$28,2,0),HLOOKUP($A63,$P$12:$X$12,1,0))</f>
        <v>6.38</v>
      </c>
      <c r="E63" s="2" cm="1">
        <f t="array" ref="E63">INDEX($P$15:$X$28,VLOOKUP(E$33,$N$15:$O$28,2,0),HLOOKUP($A63,$P$12:$X$12,1,0))</f>
        <v>6.51</v>
      </c>
      <c r="F63" s="2" cm="1">
        <f t="array" ref="F63">INDEX($P$15:$X$28,VLOOKUP(F$33,$N$15:$O$28,2,0),HLOOKUP($A63,$P$12:$X$12,1,0))</f>
        <v>6.64</v>
      </c>
      <c r="G63" s="2" cm="1">
        <f t="array" ref="G63">INDEX($P$15:$X$28,VLOOKUP(G$33,$N$15:$O$28,2,0),HLOOKUP($A63,$P$12:$X$12,1,0))</f>
        <v>6.77</v>
      </c>
      <c r="R63" s="2"/>
    </row>
    <row r="64" spans="1:24" x14ac:dyDescent="0.3">
      <c r="A64">
        <v>6</v>
      </c>
      <c r="B64" s="32"/>
      <c r="C64" t="s">
        <v>11</v>
      </c>
      <c r="D64" s="2" cm="1">
        <f t="array" ref="D64">INDEX($P$15:$X$28,VLOOKUP(D$33,$N$15:$O$28,2,0),HLOOKUP($A64,$P$12:$X$12,1,0))</f>
        <v>7.29</v>
      </c>
      <c r="E64" s="2" cm="1">
        <f t="array" ref="E64">INDEX($P$15:$X$28,VLOOKUP(E$33,$N$15:$O$28,2,0),HLOOKUP($A64,$P$12:$X$12,1,0))</f>
        <v>7.44</v>
      </c>
      <c r="F64" s="2" cm="1">
        <f t="array" ref="F64">INDEX($P$15:$X$28,VLOOKUP(F$33,$N$15:$O$28,2,0),HLOOKUP($A64,$P$12:$X$12,1,0))</f>
        <v>7.59</v>
      </c>
      <c r="G64" s="2" cm="1">
        <f t="array" ref="G64">INDEX($P$15:$X$28,VLOOKUP(G$33,$N$15:$O$28,2,0),HLOOKUP($A64,$P$12:$X$12,1,0))</f>
        <v>7.74</v>
      </c>
      <c r="R64" s="2"/>
    </row>
    <row r="65" spans="1:22" x14ac:dyDescent="0.3">
      <c r="A65">
        <v>7</v>
      </c>
      <c r="B65" s="5" t="s">
        <v>7</v>
      </c>
      <c r="D65" s="2" cm="1">
        <f t="array" ref="D65">INDEX($P$15:$X$28,VLOOKUP(D$33,$N$15:$O$28,2,0),HLOOKUP($A65,$P$12:$X$12,1,0))</f>
        <v>11.72</v>
      </c>
      <c r="E65" s="2" cm="1">
        <f t="array" ref="E65">INDEX($P$15:$X$28,VLOOKUP(E$33,$N$15:$O$28,2,0),HLOOKUP($A65,$P$12:$X$12,1,0))</f>
        <v>11.95</v>
      </c>
      <c r="F65" s="2" cm="1">
        <f t="array" ref="F65">INDEX($P$15:$X$28,VLOOKUP(F$33,$N$15:$O$28,2,0),HLOOKUP($A65,$P$12:$X$12,1,0))</f>
        <v>12.19</v>
      </c>
      <c r="G65" s="2" cm="1">
        <f t="array" ref="G65">INDEX($P$15:$X$28,VLOOKUP(G$33,$N$15:$O$28,2,0),HLOOKUP($A65,$P$12:$X$12,1,0))</f>
        <v>12.43</v>
      </c>
      <c r="R65" s="2"/>
    </row>
    <row r="66" spans="1:22" x14ac:dyDescent="0.3">
      <c r="A66">
        <v>8</v>
      </c>
      <c r="B66" s="5" t="s">
        <v>8</v>
      </c>
      <c r="D66" s="2" cm="1">
        <f t="array" ref="D66">INDEX($P$15:$X$28,VLOOKUP(D$33,$N$15:$O$28,2,0),HLOOKUP($A66,$P$12:$X$12,1,0))</f>
        <v>7.8</v>
      </c>
      <c r="E66" s="2" cm="1">
        <f t="array" ref="E66">INDEX($P$15:$X$28,VLOOKUP(E$33,$N$15:$O$28,2,0),HLOOKUP($A66,$P$12:$X$12,1,0))</f>
        <v>7.96</v>
      </c>
      <c r="F66" s="2" cm="1">
        <f t="array" ref="F66">INDEX($P$15:$X$28,VLOOKUP(F$33,$N$15:$O$28,2,0),HLOOKUP($A66,$P$12:$X$12,1,0))</f>
        <v>8.1199999999999992</v>
      </c>
      <c r="G66" s="2" cm="1">
        <f t="array" ref="G66">INDEX($P$15:$X$28,VLOOKUP(G$33,$N$15:$O$28,2,0),HLOOKUP($A66,$P$12:$X$12,1,0))</f>
        <v>8.2799999999999994</v>
      </c>
    </row>
    <row r="67" spans="1:22" x14ac:dyDescent="0.3">
      <c r="A67">
        <v>9</v>
      </c>
      <c r="B67" s="5" t="s">
        <v>9</v>
      </c>
      <c r="C67" s="1"/>
      <c r="D67" s="2" cm="1">
        <f t="array" ref="D67">INDEX($P$15:$X$28,VLOOKUP(D$33,$N$15:$O$28,2,0),HLOOKUP($A67,$P$12:$X$12,1,0))</f>
        <v>7.29</v>
      </c>
      <c r="E67" s="2" cm="1">
        <f t="array" ref="E67">INDEX($P$15:$X$28,VLOOKUP(E$33,$N$15:$O$28,2,0),HLOOKUP($A67,$P$12:$X$12,1,0))</f>
        <v>7.44</v>
      </c>
      <c r="F67" s="2" cm="1">
        <f t="array" ref="F67">INDEX($P$15:$X$28,VLOOKUP(F$33,$N$15:$O$28,2,0),HLOOKUP($A67,$P$12:$X$12,1,0))</f>
        <v>7.59</v>
      </c>
      <c r="G67" s="2" cm="1">
        <f t="array" ref="G67">INDEX($P$15:$X$28,VLOOKUP(G$33,$N$15:$O$28,2,0),HLOOKUP($A67,$P$12:$X$12,1,0))</f>
        <v>7.74</v>
      </c>
    </row>
    <row r="69" spans="1:22" x14ac:dyDescent="0.3">
      <c r="A69" s="3" t="s">
        <v>16</v>
      </c>
      <c r="B69" s="3"/>
      <c r="C69" s="3"/>
      <c r="H69" t="s">
        <v>32</v>
      </c>
      <c r="Q69" s="1"/>
      <c r="R69" s="1"/>
      <c r="S69" s="1"/>
      <c r="T69" s="1"/>
      <c r="U69" s="1"/>
      <c r="V69" s="1"/>
    </row>
    <row r="70" spans="1:22" x14ac:dyDescent="0.3">
      <c r="A70">
        <v>1</v>
      </c>
      <c r="B70" s="32" t="s">
        <v>5</v>
      </c>
      <c r="C70" t="s">
        <v>10</v>
      </c>
      <c r="D70" s="2" cm="1">
        <f t="array" ref="D70">INDEX($P$33:$X$47,VLOOKUP($B$14,$N$33:$O$47,2,0),HLOOKUP($A70,$P$30:$X$30,1,0))</f>
        <v>3.58</v>
      </c>
      <c r="E70" s="2" cm="1">
        <f t="array" ref="E70">INDEX($P$33:$X$47,VLOOKUP($B$14,$N$33:$O$47,2,0),HLOOKUP($A70,$P$30:$X$30,1,0))</f>
        <v>3.58</v>
      </c>
      <c r="F70" s="2" cm="1">
        <f t="array" ref="F70">INDEX($P$33:$X$47,VLOOKUP($B$14,$N$33:$O$47,2,0),HLOOKUP($A70,$P$30:$X$30,1,0))</f>
        <v>3.58</v>
      </c>
      <c r="G70" s="2" cm="1">
        <f t="array" ref="G70">INDEX($P$33:$X$47,VLOOKUP($B$14,$N$33:$O$47,2,0),HLOOKUP($A70,$P$30:$X$30,1,0))</f>
        <v>3.58</v>
      </c>
      <c r="Q70" s="1"/>
      <c r="R70" s="1"/>
      <c r="S70" s="1"/>
      <c r="T70" s="1"/>
      <c r="U70" s="1"/>
      <c r="V70" s="1"/>
    </row>
    <row r="71" spans="1:22" x14ac:dyDescent="0.3">
      <c r="A71">
        <v>2</v>
      </c>
      <c r="B71" s="32"/>
      <c r="C71" t="s">
        <v>11</v>
      </c>
      <c r="D71" s="2" cm="1">
        <f t="array" ref="D71">INDEX($P$33:$X$47,VLOOKUP($B$14,$N$33:$O$47,2,0),HLOOKUP($A71,$P$30:$X$30,1,0))</f>
        <v>2.85</v>
      </c>
      <c r="E71" s="2" cm="1">
        <f t="array" ref="E71">INDEX($P$33:$X$47,VLOOKUP($B$14,$N$33:$O$47,2,0),HLOOKUP($A71,$P$30:$X$30,1,0))</f>
        <v>2.85</v>
      </c>
      <c r="F71" s="2" cm="1">
        <f t="array" ref="F71">INDEX($P$33:$X$47,VLOOKUP($B$14,$N$33:$O$47,2,0),HLOOKUP($A71,$P$30:$X$30,1,0))</f>
        <v>2.85</v>
      </c>
      <c r="G71" s="2" cm="1">
        <f t="array" ref="G71">INDEX($P$33:$X$47,VLOOKUP($B$14,$N$33:$O$47,2,0),HLOOKUP($A71,$P$30:$X$30,1,0))</f>
        <v>2.85</v>
      </c>
      <c r="R71" s="2"/>
    </row>
    <row r="72" spans="1:22" x14ac:dyDescent="0.3">
      <c r="A72">
        <v>3</v>
      </c>
      <c r="B72" s="32" t="s">
        <v>0</v>
      </c>
      <c r="C72" t="s">
        <v>10</v>
      </c>
      <c r="D72" s="2" cm="1">
        <f t="array" ref="D72">INDEX($P$33:$X$47,VLOOKUP($B$14,$N$33:$O$47,2,0),HLOOKUP($A72,$P$30:$X$30,1,0))</f>
        <v>2.38</v>
      </c>
      <c r="E72" s="2" cm="1">
        <f t="array" ref="E72">INDEX($P$33:$X$47,VLOOKUP($B$14,$N$33:$O$47,2,0),HLOOKUP($A72,$P$30:$X$30,1,0))</f>
        <v>2.38</v>
      </c>
      <c r="F72" s="2" cm="1">
        <f t="array" ref="F72">INDEX($P$33:$X$47,VLOOKUP($B$14,$N$33:$O$47,2,0),HLOOKUP($A72,$P$30:$X$30,1,0))</f>
        <v>2.38</v>
      </c>
      <c r="G72" s="2" cm="1">
        <f t="array" ref="G72">INDEX($P$33:$X$47,VLOOKUP($B$14,$N$33:$O$47,2,0),HLOOKUP($A72,$P$30:$X$30,1,0))</f>
        <v>2.38</v>
      </c>
      <c r="R72" s="2"/>
    </row>
    <row r="73" spans="1:22" x14ac:dyDescent="0.3">
      <c r="A73">
        <v>4</v>
      </c>
      <c r="B73" s="32"/>
      <c r="C73" t="s">
        <v>11</v>
      </c>
      <c r="D73" s="2" cm="1">
        <f t="array" ref="D73">INDEX($P$33:$X$47,VLOOKUP($B$14,$N$33:$O$47,2,0),HLOOKUP($A73,$P$30:$X$30,1,0))</f>
        <v>2.35</v>
      </c>
      <c r="E73" s="2" cm="1">
        <f t="array" ref="E73">INDEX($P$33:$X$47,VLOOKUP($B$14,$N$33:$O$47,2,0),HLOOKUP($A73,$P$30:$X$30,1,0))</f>
        <v>2.35</v>
      </c>
      <c r="F73" s="2" cm="1">
        <f t="array" ref="F73">INDEX($P$33:$X$47,VLOOKUP($B$14,$N$33:$O$47,2,0),HLOOKUP($A73,$P$30:$X$30,1,0))</f>
        <v>2.35</v>
      </c>
      <c r="G73" s="2" cm="1">
        <f t="array" ref="G73">INDEX($P$33:$X$47,VLOOKUP($B$14,$N$33:$O$47,2,0),HLOOKUP($A73,$P$30:$X$30,1,0))</f>
        <v>2.35</v>
      </c>
      <c r="Q73" s="2"/>
      <c r="R73" s="2"/>
    </row>
    <row r="74" spans="1:22" x14ac:dyDescent="0.3">
      <c r="A74">
        <v>5</v>
      </c>
      <c r="B74" s="32" t="s">
        <v>6</v>
      </c>
      <c r="C74" t="s">
        <v>10</v>
      </c>
      <c r="D74" s="2" cm="1">
        <f t="array" ref="D74">INDEX($P$33:$X$47,VLOOKUP($B$14,$N$33:$O$47,2,0),HLOOKUP($A74,$P$30:$X$30,1,0))</f>
        <v>1.91</v>
      </c>
      <c r="E74" s="2" cm="1">
        <f t="array" ref="E74">INDEX($P$33:$X$47,VLOOKUP($B$14,$N$33:$O$47,2,0),HLOOKUP($A74,$P$30:$X$30,1,0))</f>
        <v>1.91</v>
      </c>
      <c r="F74" s="2" cm="1">
        <f t="array" ref="F74">INDEX($P$33:$X$47,VLOOKUP($B$14,$N$33:$O$47,2,0),HLOOKUP($A74,$P$30:$X$30,1,0))</f>
        <v>1.91</v>
      </c>
      <c r="G74" s="2" cm="1">
        <f t="array" ref="G74">INDEX($P$33:$X$47,VLOOKUP($B$14,$N$33:$O$47,2,0),HLOOKUP($A74,$P$30:$X$30,1,0))</f>
        <v>1.91</v>
      </c>
      <c r="R74" s="2"/>
    </row>
    <row r="75" spans="1:22" x14ac:dyDescent="0.3">
      <c r="A75">
        <v>6</v>
      </c>
      <c r="B75" s="32"/>
      <c r="C75" t="s">
        <v>11</v>
      </c>
      <c r="D75" s="2" cm="1">
        <f t="array" ref="D75">INDEX($P$33:$X$47,VLOOKUP($B$14,$N$33:$O$47,2,0),HLOOKUP($A75,$P$30:$X$30,1,0))</f>
        <v>2.19</v>
      </c>
      <c r="E75" s="2" cm="1">
        <f t="array" ref="E75">INDEX($P$33:$X$47,VLOOKUP($B$14,$N$33:$O$47,2,0),HLOOKUP($A75,$P$30:$X$30,1,0))</f>
        <v>2.19</v>
      </c>
      <c r="F75" s="2" cm="1">
        <f t="array" ref="F75">INDEX($P$33:$X$47,VLOOKUP($B$14,$N$33:$O$47,2,0),HLOOKUP($A75,$P$30:$X$30,1,0))</f>
        <v>2.19</v>
      </c>
      <c r="G75" s="2" cm="1">
        <f t="array" ref="G75">INDEX($P$33:$X$47,VLOOKUP($B$14,$N$33:$O$47,2,0),HLOOKUP($A75,$P$30:$X$30,1,0))</f>
        <v>2.19</v>
      </c>
      <c r="R75" s="2"/>
    </row>
    <row r="76" spans="1:22" x14ac:dyDescent="0.3">
      <c r="A76">
        <v>7</v>
      </c>
      <c r="B76" s="5" t="s">
        <v>7</v>
      </c>
      <c r="D76" s="2" cm="1">
        <f t="array" ref="D76">INDEX($P$33:$X$47,VLOOKUP($B$14,$N$33:$O$47,2,0),HLOOKUP($A76,$P$30:$X$30,1,0))</f>
        <v>3.52</v>
      </c>
      <c r="E76" s="2" cm="1">
        <f t="array" ref="E76">INDEX($P$33:$X$47,VLOOKUP($B$14,$N$33:$O$47,2,0),HLOOKUP($A76,$P$30:$X$30,1,0))</f>
        <v>3.52</v>
      </c>
      <c r="F76" s="2" cm="1">
        <f t="array" ref="F76">INDEX($P$33:$X$47,VLOOKUP($B$14,$N$33:$O$47,2,0),HLOOKUP($A76,$P$30:$X$30,1,0))</f>
        <v>3.52</v>
      </c>
      <c r="G76" s="2" cm="1">
        <f t="array" ref="G76">INDEX($P$33:$X$47,VLOOKUP($B$14,$N$33:$O$47,2,0),HLOOKUP($A76,$P$30:$X$30,1,0))</f>
        <v>3.52</v>
      </c>
      <c r="R76" s="2"/>
    </row>
    <row r="77" spans="1:22" x14ac:dyDescent="0.3">
      <c r="A77">
        <v>8</v>
      </c>
      <c r="B77" s="5" t="s">
        <v>8</v>
      </c>
      <c r="D77" s="2" cm="1">
        <f t="array" ref="D77">INDEX($P$33:$X$47,VLOOKUP($B$14,$N$33:$O$47,2,0),HLOOKUP($A77,$P$30:$X$30,1,0))</f>
        <v>2.34</v>
      </c>
      <c r="E77" s="2" cm="1">
        <f t="array" ref="E77">INDEX($P$33:$X$47,VLOOKUP($B$14,$N$33:$O$47,2,0),HLOOKUP($A77,$P$30:$X$30,1,0))</f>
        <v>2.34</v>
      </c>
      <c r="F77" s="2" cm="1">
        <f t="array" ref="F77">INDEX($P$33:$X$47,VLOOKUP($B$14,$N$33:$O$47,2,0),HLOOKUP($A77,$P$30:$X$30,1,0))</f>
        <v>2.34</v>
      </c>
      <c r="G77" s="2" cm="1">
        <f t="array" ref="G77">INDEX($P$33:$X$47,VLOOKUP($B$14,$N$33:$O$47,2,0),HLOOKUP($A77,$P$30:$X$30,1,0))</f>
        <v>2.34</v>
      </c>
      <c r="R77" s="2"/>
    </row>
    <row r="78" spans="1:22" x14ac:dyDescent="0.3">
      <c r="A78">
        <v>9</v>
      </c>
      <c r="B78" s="5" t="s">
        <v>9</v>
      </c>
      <c r="C78" s="1"/>
      <c r="D78" s="2" cm="1">
        <f t="array" ref="D78">INDEX($P$33:$X$47,VLOOKUP($B$14,$N$33:$O$47,2,0),HLOOKUP($A78,$P$30:$X$30,1,0))</f>
        <v>2.19</v>
      </c>
      <c r="E78" s="2" cm="1">
        <f t="array" ref="E78">INDEX($P$33:$X$47,VLOOKUP($B$14,$N$33:$O$47,2,0),HLOOKUP($A78,$P$30:$X$30,1,0))</f>
        <v>2.19</v>
      </c>
      <c r="F78" s="2" cm="1">
        <f t="array" ref="F78">INDEX($P$33:$X$47,VLOOKUP($B$14,$N$33:$O$47,2,0),HLOOKUP($A78,$P$30:$X$30,1,0))</f>
        <v>2.19</v>
      </c>
      <c r="G78" s="2" cm="1">
        <f t="array" ref="G78">INDEX($P$33:$X$47,VLOOKUP($B$14,$N$33:$O$47,2,0),HLOOKUP($A78,$P$30:$X$30,1,0))</f>
        <v>2.19</v>
      </c>
      <c r="R78" s="2"/>
    </row>
    <row r="79" spans="1:22" x14ac:dyDescent="0.3">
      <c r="R79" s="2"/>
    </row>
    <row r="80" spans="1:22" ht="11.4" customHeight="1" x14ac:dyDescent="0.3">
      <c r="R80" s="2"/>
    </row>
    <row r="81" spans="1:18" ht="12.6" customHeight="1" x14ac:dyDescent="0.3">
      <c r="A81" s="3" t="s">
        <v>48</v>
      </c>
      <c r="R81" s="2"/>
    </row>
    <row r="82" spans="1:18" x14ac:dyDescent="0.3">
      <c r="A82" s="3"/>
      <c r="D82" s="23">
        <f>SUM(D83:D90)</f>
        <v>81140</v>
      </c>
      <c r="E82" s="23">
        <f>SUM(E83:E90)</f>
        <v>82408</v>
      </c>
      <c r="R82" s="2"/>
    </row>
    <row r="83" spans="1:18" s="19" customFormat="1" x14ac:dyDescent="0.3">
      <c r="A83">
        <v>1</v>
      </c>
      <c r="B83" s="32" t="s">
        <v>5</v>
      </c>
      <c r="C83" t="s">
        <v>10</v>
      </c>
      <c r="D83"/>
      <c r="E83"/>
      <c r="F83"/>
      <c r="G83"/>
      <c r="H83"/>
      <c r="I83"/>
      <c r="J83"/>
      <c r="K83"/>
      <c r="L83"/>
      <c r="M83"/>
      <c r="R83" s="21"/>
    </row>
    <row r="84" spans="1:18" s="19" customFormat="1" x14ac:dyDescent="0.3">
      <c r="A84">
        <v>2</v>
      </c>
      <c r="B84" s="32"/>
      <c r="C84" t="s">
        <v>11</v>
      </c>
      <c r="D84"/>
      <c r="E84"/>
      <c r="F84"/>
      <c r="G84"/>
      <c r="H84"/>
      <c r="I84"/>
      <c r="J84"/>
      <c r="K84"/>
      <c r="L84"/>
      <c r="M84"/>
      <c r="R84" s="21"/>
    </row>
    <row r="85" spans="1:18" x14ac:dyDescent="0.3">
      <c r="A85" s="19">
        <v>3</v>
      </c>
      <c r="B85" s="35" t="s">
        <v>0</v>
      </c>
      <c r="C85" s="19" t="s">
        <v>10</v>
      </c>
      <c r="D85" s="20">
        <f>ROUND((D61+D72)*0.9*$B$16*$B$21,0)</f>
        <v>40788</v>
      </c>
      <c r="E85" s="20">
        <f>ROUND((E61+E72)*0.9*220*$B$21,0)</f>
        <v>41422</v>
      </c>
      <c r="F85" s="19"/>
      <c r="G85" s="19"/>
      <c r="H85" s="19"/>
      <c r="I85" s="19"/>
      <c r="J85" s="19"/>
      <c r="K85" s="19"/>
      <c r="L85" s="19"/>
      <c r="M85" s="19"/>
      <c r="R85" s="2"/>
    </row>
    <row r="86" spans="1:18" x14ac:dyDescent="0.3">
      <c r="A86" s="19">
        <v>4</v>
      </c>
      <c r="B86" s="35"/>
      <c r="C86" s="19" t="s">
        <v>11</v>
      </c>
      <c r="D86" s="20">
        <f>ROUND((D62+D73)*0.9*$B$16*$C$21,0)</f>
        <v>40352</v>
      </c>
      <c r="E86" s="20">
        <f>ROUND((E62+E73)*0.9*220*$C$21,0)</f>
        <v>40986</v>
      </c>
      <c r="F86" s="19"/>
      <c r="G86" s="19"/>
      <c r="H86" s="19"/>
      <c r="I86" s="19"/>
      <c r="J86" s="19"/>
      <c r="K86" s="19"/>
      <c r="L86" s="19"/>
      <c r="M86" s="19"/>
      <c r="R86" s="2"/>
    </row>
    <row r="87" spans="1:18" x14ac:dyDescent="0.3">
      <c r="A87">
        <v>5</v>
      </c>
      <c r="B87" s="32" t="s">
        <v>6</v>
      </c>
      <c r="C87" t="s">
        <v>10</v>
      </c>
      <c r="R87" s="2"/>
    </row>
    <row r="88" spans="1:18" s="19" customFormat="1" x14ac:dyDescent="0.3">
      <c r="A88">
        <v>6</v>
      </c>
      <c r="B88" s="32"/>
      <c r="C88" t="s">
        <v>11</v>
      </c>
      <c r="D88"/>
      <c r="E88"/>
      <c r="F88"/>
      <c r="G88"/>
      <c r="H88"/>
      <c r="I88"/>
      <c r="J88"/>
      <c r="K88"/>
      <c r="L88"/>
      <c r="M88"/>
      <c r="R88" s="21"/>
    </row>
    <row r="89" spans="1:18" s="19" customFormat="1" x14ac:dyDescent="0.3">
      <c r="A89">
        <v>7</v>
      </c>
      <c r="B89" s="5" t="s">
        <v>7</v>
      </c>
      <c r="C89"/>
      <c r="D89"/>
      <c r="E89"/>
      <c r="F89"/>
      <c r="G89"/>
      <c r="H89"/>
      <c r="I89"/>
      <c r="J89"/>
      <c r="K89"/>
      <c r="L89"/>
      <c r="M89"/>
      <c r="R89" s="21"/>
    </row>
    <row r="90" spans="1:18" x14ac:dyDescent="0.3">
      <c r="A90" s="19">
        <v>8</v>
      </c>
      <c r="B90" s="22" t="s">
        <v>8</v>
      </c>
      <c r="C90" s="19" t="s">
        <v>41</v>
      </c>
      <c r="D90" s="20">
        <f>ROUND($D$21*$B$16*0.9*(D66+D77),0)</f>
        <v>0</v>
      </c>
      <c r="E90" s="20">
        <f>ROUND($D$21*220*0.9*(E66+E77),0)</f>
        <v>0</v>
      </c>
      <c r="F90" s="19"/>
      <c r="G90" s="19"/>
      <c r="H90" s="19"/>
      <c r="I90" s="19"/>
      <c r="J90" s="19"/>
      <c r="K90" s="19"/>
      <c r="L90" s="19"/>
      <c r="M90" s="19"/>
      <c r="R90" s="2"/>
    </row>
    <row r="91" spans="1:18" x14ac:dyDescent="0.3">
      <c r="A91" s="19">
        <v>9</v>
      </c>
      <c r="B91" s="22" t="s">
        <v>9</v>
      </c>
      <c r="C91" s="19" t="s">
        <v>46</v>
      </c>
      <c r="D91" s="20">
        <f>$E$21*$B$16*(D67+D78)</f>
        <v>0</v>
      </c>
      <c r="E91" s="20">
        <f>$E$21*220*(E67+E78)</f>
        <v>0</v>
      </c>
      <c r="F91" s="19"/>
      <c r="G91" s="19"/>
      <c r="H91" s="19"/>
      <c r="I91" s="19"/>
      <c r="J91" s="19"/>
      <c r="K91" s="19"/>
      <c r="L91" s="19"/>
      <c r="M91" s="19"/>
      <c r="R91" s="2"/>
    </row>
    <row r="92" spans="1:18" x14ac:dyDescent="0.3">
      <c r="R92" s="2"/>
    </row>
    <row r="93" spans="1:18" x14ac:dyDescent="0.3">
      <c r="A93" s="3" t="s">
        <v>42</v>
      </c>
      <c r="B93" s="3"/>
      <c r="C93" s="3"/>
      <c r="H93" t="s">
        <v>35</v>
      </c>
      <c r="R93" s="2"/>
    </row>
    <row r="94" spans="1:18" x14ac:dyDescent="0.3">
      <c r="A94">
        <v>1</v>
      </c>
      <c r="B94" s="32" t="s">
        <v>5</v>
      </c>
      <c r="C94" t="s">
        <v>10</v>
      </c>
      <c r="D94" s="6">
        <f t="shared" ref="D94:G102" si="24">D47*(D59+D70)</f>
        <v>0</v>
      </c>
      <c r="E94" s="6">
        <f t="shared" si="24"/>
        <v>0</v>
      </c>
      <c r="F94" s="6">
        <f t="shared" si="24"/>
        <v>0</v>
      </c>
      <c r="G94" s="6">
        <f t="shared" si="24"/>
        <v>0</v>
      </c>
      <c r="R94" s="2"/>
    </row>
    <row r="95" spans="1:18" x14ac:dyDescent="0.3">
      <c r="A95">
        <v>2</v>
      </c>
      <c r="B95" s="32"/>
      <c r="C95" t="s">
        <v>11</v>
      </c>
      <c r="D95" s="6">
        <f t="shared" si="24"/>
        <v>0</v>
      </c>
      <c r="E95" s="6">
        <f t="shared" si="24"/>
        <v>0</v>
      </c>
      <c r="F95" s="6">
        <f t="shared" si="24"/>
        <v>0</v>
      </c>
      <c r="G95" s="6">
        <f t="shared" si="24"/>
        <v>0</v>
      </c>
    </row>
    <row r="96" spans="1:18" x14ac:dyDescent="0.3">
      <c r="A96">
        <v>3</v>
      </c>
      <c r="B96" s="32" t="s">
        <v>0</v>
      </c>
      <c r="C96" t="s">
        <v>10</v>
      </c>
      <c r="D96" s="6">
        <f>B16*D38*(D61+D72)</f>
        <v>45320</v>
      </c>
      <c r="E96" s="6">
        <f t="shared" si="24"/>
        <v>46024.000000000007</v>
      </c>
      <c r="F96" s="6">
        <f t="shared" si="24"/>
        <v>46728.000000000007</v>
      </c>
      <c r="G96" s="6">
        <f t="shared" si="24"/>
        <v>47432.000000000007</v>
      </c>
      <c r="H96" s="4"/>
    </row>
    <row r="97" spans="1:31" x14ac:dyDescent="0.3">
      <c r="A97">
        <v>4</v>
      </c>
      <c r="B97" s="32"/>
      <c r="C97" t="s">
        <v>11</v>
      </c>
      <c r="D97" s="6">
        <f>B16*D39*(D62+D73)</f>
        <v>44836</v>
      </c>
      <c r="E97" s="6">
        <f t="shared" si="24"/>
        <v>45540</v>
      </c>
      <c r="F97" s="6">
        <f t="shared" si="24"/>
        <v>46244</v>
      </c>
      <c r="G97" s="6">
        <f t="shared" si="24"/>
        <v>46948</v>
      </c>
    </row>
    <row r="98" spans="1:31" x14ac:dyDescent="0.3">
      <c r="A98">
        <v>5</v>
      </c>
      <c r="B98" s="32" t="s">
        <v>6</v>
      </c>
      <c r="C98" t="s">
        <v>10</v>
      </c>
      <c r="D98" s="6">
        <f t="shared" si="24"/>
        <v>0</v>
      </c>
      <c r="E98" s="6">
        <f t="shared" si="24"/>
        <v>0</v>
      </c>
      <c r="F98" s="6">
        <f t="shared" si="24"/>
        <v>0</v>
      </c>
      <c r="G98" s="6">
        <f t="shared" si="24"/>
        <v>0</v>
      </c>
    </row>
    <row r="99" spans="1:31" x14ac:dyDescent="0.3">
      <c r="A99">
        <v>6</v>
      </c>
      <c r="B99" s="32"/>
      <c r="C99" t="s">
        <v>11</v>
      </c>
      <c r="D99" s="6">
        <f t="shared" si="24"/>
        <v>0</v>
      </c>
      <c r="E99" s="6">
        <f t="shared" si="24"/>
        <v>0</v>
      </c>
      <c r="F99" s="6">
        <f t="shared" si="24"/>
        <v>0</v>
      </c>
      <c r="G99" s="6">
        <f t="shared" si="24"/>
        <v>0</v>
      </c>
    </row>
    <row r="100" spans="1:31" x14ac:dyDescent="0.3">
      <c r="A100">
        <v>7</v>
      </c>
      <c r="B100" s="5" t="s">
        <v>7</v>
      </c>
      <c r="D100" s="6">
        <f t="shared" si="24"/>
        <v>0</v>
      </c>
      <c r="E100" s="6">
        <f t="shared" si="24"/>
        <v>0</v>
      </c>
      <c r="F100" s="6">
        <f t="shared" si="24"/>
        <v>0</v>
      </c>
      <c r="G100" s="6">
        <f t="shared" si="24"/>
        <v>0</v>
      </c>
    </row>
    <row r="101" spans="1:31" x14ac:dyDescent="0.3">
      <c r="A101">
        <v>8</v>
      </c>
      <c r="B101" s="5" t="s">
        <v>8</v>
      </c>
      <c r="D101" s="6">
        <f t="shared" si="24"/>
        <v>0</v>
      </c>
      <c r="E101" s="6">
        <f t="shared" si="24"/>
        <v>0</v>
      </c>
      <c r="F101" s="6">
        <f t="shared" si="24"/>
        <v>0</v>
      </c>
      <c r="G101" s="6">
        <f t="shared" si="24"/>
        <v>0</v>
      </c>
    </row>
    <row r="102" spans="1:31" ht="13.8" customHeight="1" x14ac:dyDescent="0.3">
      <c r="A102">
        <v>9</v>
      </c>
      <c r="B102" s="5" t="s">
        <v>9</v>
      </c>
      <c r="C102" s="1"/>
      <c r="D102" s="6">
        <f t="shared" si="24"/>
        <v>0</v>
      </c>
      <c r="E102" s="6">
        <f t="shared" si="24"/>
        <v>0</v>
      </c>
      <c r="F102" s="6">
        <f t="shared" si="24"/>
        <v>0</v>
      </c>
      <c r="G102" s="6">
        <f t="shared" si="24"/>
        <v>0</v>
      </c>
    </row>
    <row r="103" spans="1:31" x14ac:dyDescent="0.3">
      <c r="A103" s="7" t="s">
        <v>43</v>
      </c>
      <c r="B103" s="7"/>
      <c r="C103" s="7"/>
      <c r="D103" s="12">
        <f>SUM(D94:D102)</f>
        <v>90156</v>
      </c>
      <c r="E103" s="12">
        <f>SUM(E94:E102)</f>
        <v>91564</v>
      </c>
      <c r="F103" s="12">
        <f>SUM(F94:F102)</f>
        <v>92972</v>
      </c>
      <c r="G103" s="12">
        <f>SUM(G94:G102)</f>
        <v>94380</v>
      </c>
    </row>
    <row r="104" spans="1:31" x14ac:dyDescent="0.3">
      <c r="E104" s="4"/>
    </row>
    <row r="105" spans="1:31" ht="15" customHeight="1" x14ac:dyDescent="0.3">
      <c r="A105" t="s">
        <v>44</v>
      </c>
      <c r="D105" s="23">
        <f>D82</f>
        <v>81140</v>
      </c>
      <c r="E105" s="23">
        <f>E82</f>
        <v>82408</v>
      </c>
      <c r="F105" s="23">
        <f>F103</f>
        <v>92972</v>
      </c>
      <c r="G105" s="23">
        <f>G103</f>
        <v>94380</v>
      </c>
    </row>
    <row r="106" spans="1:31" x14ac:dyDescent="0.3">
      <c r="A106" t="s">
        <v>47</v>
      </c>
      <c r="D106" s="23"/>
      <c r="E106" s="23">
        <f>D103</f>
        <v>90156</v>
      </c>
      <c r="F106" s="23">
        <f t="shared" ref="F106:G106" si="25">E103</f>
        <v>91564</v>
      </c>
      <c r="G106" s="23">
        <f t="shared" si="25"/>
        <v>92972</v>
      </c>
      <c r="H106" t="s">
        <v>53</v>
      </c>
    </row>
    <row r="107" spans="1:31" s="31" customFormat="1" x14ac:dyDescent="0.3">
      <c r="A107" t="s">
        <v>45</v>
      </c>
      <c r="B107"/>
      <c r="C107"/>
      <c r="D107"/>
      <c r="E107" s="23">
        <f>MAX(D103-D105,0)</f>
        <v>9016</v>
      </c>
      <c r="F107" s="23">
        <f>MAX(E103-E105,0)</f>
        <v>9156</v>
      </c>
      <c r="G107"/>
      <c r="H107" t="s">
        <v>54</v>
      </c>
      <c r="I107"/>
      <c r="J107"/>
      <c r="K107"/>
      <c r="L107"/>
      <c r="M107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5" thickBot="1" x14ac:dyDescent="0.35"/>
    <row r="109" spans="1:31" ht="15" thickBot="1" x14ac:dyDescent="0.35">
      <c r="A109" s="28" t="s">
        <v>18</v>
      </c>
      <c r="B109" s="29"/>
      <c r="C109" s="29"/>
      <c r="D109" s="30">
        <f>D105+D107</f>
        <v>81140</v>
      </c>
      <c r="E109" s="30">
        <f>E105+E107</f>
        <v>91424</v>
      </c>
      <c r="F109" s="30">
        <f t="shared" ref="F109:G109" si="26">F105+F107</f>
        <v>102128</v>
      </c>
      <c r="G109" s="30">
        <f t="shared" si="26"/>
        <v>94380</v>
      </c>
      <c r="H109" s="3"/>
      <c r="I109" s="3"/>
      <c r="J109" s="3"/>
      <c r="K109" s="3"/>
      <c r="L109" s="3"/>
      <c r="M109" s="3"/>
    </row>
    <row r="110" spans="1:31" x14ac:dyDescent="0.3">
      <c r="D110">
        <f>D33</f>
        <v>2026</v>
      </c>
      <c r="E110">
        <f t="shared" ref="E110:G110" si="27">E33</f>
        <v>2027</v>
      </c>
      <c r="F110">
        <f t="shared" si="27"/>
        <v>2028</v>
      </c>
      <c r="G110">
        <f t="shared" si="27"/>
        <v>2029</v>
      </c>
    </row>
  </sheetData>
  <mergeCells count="19">
    <mergeCell ref="B19:C19"/>
    <mergeCell ref="B83:B84"/>
    <mergeCell ref="B85:B86"/>
    <mergeCell ref="B87:B88"/>
    <mergeCell ref="B94:B95"/>
    <mergeCell ref="B51:B52"/>
    <mergeCell ref="B36:B37"/>
    <mergeCell ref="B38:B39"/>
    <mergeCell ref="B40:B41"/>
    <mergeCell ref="B47:B48"/>
    <mergeCell ref="B49:B50"/>
    <mergeCell ref="B96:B97"/>
    <mergeCell ref="B98:B99"/>
    <mergeCell ref="B59:B60"/>
    <mergeCell ref="B61:B62"/>
    <mergeCell ref="B63:B64"/>
    <mergeCell ref="B70:B71"/>
    <mergeCell ref="B72:B73"/>
    <mergeCell ref="B74:B75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51BB30E5739F4A93FBA975675BA33E" ma:contentTypeVersion="17" ma:contentTypeDescription="Een nieuw document maken." ma:contentTypeScope="" ma:versionID="da6638703ff893c124054078dd4c1694">
  <xsd:schema xmlns:xsd="http://www.w3.org/2001/XMLSchema" xmlns:xs="http://www.w3.org/2001/XMLSchema" xmlns:p="http://schemas.microsoft.com/office/2006/metadata/properties" xmlns:ns2="ddff576a-dbbc-4494-a6a3-7f20f9e3b96e" xmlns:ns3="6f1249d8-8563-47e1-b628-fdc44376b021" xmlns:ns4="9a9ec0f0-7796-43d0-ac1f-4c8c46ee0bd1" targetNamespace="http://schemas.microsoft.com/office/2006/metadata/properties" ma:root="true" ma:fieldsID="cb1622ed73793884e42e640f22bf8a81" ns2:_="" ns3:_="" ns4:_="">
    <xsd:import namespace="ddff576a-dbbc-4494-a6a3-7f20f9e3b96e"/>
    <xsd:import namespace="6f1249d8-8563-47e1-b628-fdc44376b021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f576a-dbbc-4494-a6a3-7f20f9e3b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249d8-8563-47e1-b628-fdc44376b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051b53b-46af-4651-bcbd-130dcd156f13}" ma:internalName="TaxCatchAll" ma:showField="CatchAllData" ma:web="d6b0519f-151c-4ff4-90e5-3a8f1ccb7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ff576a-dbbc-4494-a6a3-7f20f9e3b96e">
      <Terms xmlns="http://schemas.microsoft.com/office/infopath/2007/PartnerControls"/>
    </lcf76f155ced4ddcb4097134ff3c332f>
    <TaxCatchAll xmlns="9a9ec0f0-7796-43d0-ac1f-4c8c46ee0bd1"/>
  </documentManagement>
</p:properties>
</file>

<file path=customXml/itemProps1.xml><?xml version="1.0" encoding="utf-8"?>
<ds:datastoreItem xmlns:ds="http://schemas.openxmlformats.org/officeDocument/2006/customXml" ds:itemID="{AC55EC29-9D51-4FF3-8EC4-AC9F47031B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f576a-dbbc-4494-a6a3-7f20f9e3b96e"/>
    <ds:schemaRef ds:uri="6f1249d8-8563-47e1-b628-fdc44376b021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0D3BCE-7147-4359-8EED-E4C0503813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77387-1E10-4771-BDEB-2070C8469B8B}">
  <ds:schemaRefs>
    <ds:schemaRef ds:uri="http://purl.org/dc/terms/"/>
    <ds:schemaRef ds:uri="ddff576a-dbbc-4494-a6a3-7f20f9e3b96e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a9ec0f0-7796-43d0-ac1f-4c8c46ee0bd1"/>
    <ds:schemaRef ds:uri="6f1249d8-8563-47e1-b628-fdc44376b021"/>
    <ds:schemaRef ds:uri="http://schemas.microsoft.com/office/2006/metadata/properties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nota_IF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Vermeiren, Nico</dc:creator>
  <cp:lastModifiedBy>Cousaert Christophe</cp:lastModifiedBy>
  <dcterms:created xsi:type="dcterms:W3CDTF">2023-04-06T08:57:02Z</dcterms:created>
  <dcterms:modified xsi:type="dcterms:W3CDTF">2026-04-10T12:54:25Z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0x010100D151BB30E5739F4A93FBA975675BA33E</vt:lpwstr>
  </property>
</Properties>
</file>