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homasmore365.sharepoint.com/sites/P.OZ.Team.SWVG/Gedeelde documenten/General/FINALE OUTPUT/"/>
    </mc:Choice>
  </mc:AlternateContent>
  <xr:revisionPtr revIDLastSave="0" documentId="8_{8A040EAB-A24C-4E12-9BFB-F52BBB5035BD}" xr6:coauthVersionLast="47" xr6:coauthVersionMax="47" xr10:uidLastSave="{00000000-0000-0000-0000-000000000000}"/>
  <bookViews>
    <workbookView xWindow="-5415" yWindow="-21720" windowWidth="38640" windowHeight="21120" activeTab="5" xr2:uid="{27191F56-8380-42D8-8695-24B422CAE5B6}"/>
  </bookViews>
  <sheets>
    <sheet name="Over deze tool" sheetId="3" r:id="rId1"/>
    <sheet name="Technologie" sheetId="1" r:id="rId2"/>
    <sheet name="Technologie - resultaat" sheetId="2" r:id="rId3"/>
    <sheet name="Organisatie" sheetId="6" r:id="rId4"/>
    <sheet name="Organisatie - resultaat" sheetId="7" r:id="rId5"/>
    <sheet name="Professional" sheetId="4" r:id="rId6"/>
    <sheet name="Professional - resultaat" sheetId="5" r:id="rId7"/>
  </sheets>
  <definedNames>
    <definedName name="_xlnm.Print_Area" localSheetId="3">Organisatie!$A$1:$J$47</definedName>
    <definedName name="_xlnm.Print_Area" localSheetId="5">Professional!$A$1:$J$50</definedName>
    <definedName name="_xlnm.Print_Area" localSheetId="1">Technologie!$A$1:$J$82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6" l="1"/>
  <c r="I49" i="6" s="1"/>
  <c r="A17" i="5"/>
  <c r="A238" i="2"/>
  <c r="A53" i="5"/>
  <c r="A95" i="7"/>
  <c r="A105" i="2"/>
  <c r="A58" i="7"/>
  <c r="A17" i="7"/>
  <c r="A246" i="2"/>
  <c r="A122" i="2"/>
  <c r="A87" i="2"/>
  <c r="A79" i="2"/>
  <c r="A62" i="2"/>
  <c r="A20" i="2"/>
  <c r="A180" i="5"/>
  <c r="A81" i="7"/>
  <c r="A283" i="2"/>
  <c r="A270" i="2"/>
  <c r="A54" i="2"/>
  <c r="A46" i="2"/>
  <c r="A38" i="2"/>
  <c r="A31" i="5"/>
  <c r="A141" i="5"/>
  <c r="A108" i="7"/>
  <c r="A17" i="2" l="1"/>
  <c r="A12" i="2"/>
  <c r="I4" i="1"/>
  <c r="C14" i="2" s="1"/>
  <c r="H4" i="1"/>
  <c r="A146" i="5" l="1"/>
  <c r="A138" i="5"/>
  <c r="A115" i="5"/>
  <c r="A110" i="5"/>
  <c r="A80" i="5"/>
  <c r="A77" i="5"/>
  <c r="A41" i="5"/>
  <c r="A28" i="5"/>
  <c r="A10" i="5"/>
  <c r="H37" i="4"/>
  <c r="I37" i="4"/>
  <c r="H38" i="4"/>
  <c r="I38" i="4"/>
  <c r="H39" i="4"/>
  <c r="I39" i="4"/>
  <c r="I36" i="4"/>
  <c r="H36" i="4"/>
  <c r="H33" i="4"/>
  <c r="I33" i="4"/>
  <c r="H34" i="4"/>
  <c r="I34" i="4"/>
  <c r="I32" i="4"/>
  <c r="H32" i="4"/>
  <c r="H27" i="4"/>
  <c r="I27" i="4"/>
  <c r="H28" i="4"/>
  <c r="I28" i="4"/>
  <c r="C135" i="5" s="1"/>
  <c r="H29" i="4"/>
  <c r="I29" i="4"/>
  <c r="C143" i="5" s="1"/>
  <c r="I26" i="4"/>
  <c r="H26" i="4"/>
  <c r="H20" i="4"/>
  <c r="I20" i="4"/>
  <c r="C89" i="5" s="1"/>
  <c r="H21" i="4"/>
  <c r="I21" i="4"/>
  <c r="H22" i="4"/>
  <c r="I22" i="4"/>
  <c r="H23" i="4"/>
  <c r="I23" i="4"/>
  <c r="C107" i="5" s="1"/>
  <c r="H24" i="4"/>
  <c r="I24" i="4"/>
  <c r="C112" i="5" s="1"/>
  <c r="I19" i="4"/>
  <c r="H19" i="4"/>
  <c r="H17" i="4"/>
  <c r="I17" i="4"/>
  <c r="C74" i="5" s="1"/>
  <c r="I16" i="4"/>
  <c r="H16" i="4"/>
  <c r="H10" i="4"/>
  <c r="I10" i="4"/>
  <c r="H11" i="4"/>
  <c r="I11" i="4"/>
  <c r="H12" i="4"/>
  <c r="I12" i="4"/>
  <c r="H13" i="4"/>
  <c r="I13" i="4"/>
  <c r="I9" i="4"/>
  <c r="H9" i="4"/>
  <c r="H5" i="4"/>
  <c r="I5" i="4"/>
  <c r="H6" i="4"/>
  <c r="I6" i="4"/>
  <c r="H7" i="4"/>
  <c r="I7" i="4"/>
  <c r="C25" i="5" s="1"/>
  <c r="I4" i="4"/>
  <c r="C7" i="5" s="1"/>
  <c r="H4" i="4"/>
  <c r="A224" i="2"/>
  <c r="A14" i="7"/>
  <c r="A9" i="7"/>
  <c r="I37" i="6"/>
  <c r="I34" i="6"/>
  <c r="H34" i="6"/>
  <c r="I32" i="6"/>
  <c r="H32" i="6"/>
  <c r="I31" i="6"/>
  <c r="H31" i="6"/>
  <c r="I29" i="6"/>
  <c r="H29" i="6"/>
  <c r="H26" i="6"/>
  <c r="I26" i="6"/>
  <c r="H27" i="6"/>
  <c r="I27" i="6"/>
  <c r="C122" i="7" s="1"/>
  <c r="I25" i="6"/>
  <c r="H25" i="6"/>
  <c r="I47" i="6" s="1"/>
  <c r="H21" i="6"/>
  <c r="I21" i="6"/>
  <c r="H22" i="6"/>
  <c r="I22" i="6"/>
  <c r="I20" i="6"/>
  <c r="H20" i="6"/>
  <c r="I18" i="6"/>
  <c r="H18" i="6"/>
  <c r="I17" i="6"/>
  <c r="H17" i="6"/>
  <c r="I15" i="6"/>
  <c r="H15" i="6"/>
  <c r="H13" i="6"/>
  <c r="I13" i="6"/>
  <c r="I12" i="6"/>
  <c r="H12" i="6"/>
  <c r="H7" i="6"/>
  <c r="I7" i="6"/>
  <c r="H8" i="6"/>
  <c r="I8" i="6"/>
  <c r="H9" i="6"/>
  <c r="I9" i="6"/>
  <c r="H10" i="6"/>
  <c r="I10" i="6"/>
  <c r="I6" i="6"/>
  <c r="H6" i="6"/>
  <c r="H4" i="6"/>
  <c r="I4" i="6"/>
  <c r="C11" i="7" s="1"/>
  <c r="I3" i="6"/>
  <c r="C6" i="7" s="1"/>
  <c r="H3" i="6"/>
  <c r="A298" i="2"/>
  <c r="A275" i="2"/>
  <c r="A262" i="2"/>
  <c r="A254" i="2"/>
  <c r="A184" i="2"/>
  <c r="A174" i="2"/>
  <c r="A169" i="2"/>
  <c r="A59" i="2"/>
  <c r="I67" i="1"/>
  <c r="H67" i="1"/>
  <c r="H58" i="1"/>
  <c r="I58" i="1"/>
  <c r="H59" i="1"/>
  <c r="I59" i="1"/>
  <c r="H60" i="1"/>
  <c r="I60" i="1"/>
  <c r="H61" i="1"/>
  <c r="I61" i="1"/>
  <c r="H62" i="1"/>
  <c r="I62" i="1"/>
  <c r="H63" i="1"/>
  <c r="I63" i="1"/>
  <c r="H64" i="1"/>
  <c r="I64" i="1"/>
  <c r="H65" i="1"/>
  <c r="I65" i="1"/>
  <c r="I57" i="1"/>
  <c r="H57" i="1"/>
  <c r="H45" i="1"/>
  <c r="I45" i="1"/>
  <c r="C235" i="2" s="1"/>
  <c r="H46" i="1"/>
  <c r="I46" i="1"/>
  <c r="H47" i="1"/>
  <c r="I47" i="1"/>
  <c r="H48" i="1"/>
  <c r="I48" i="1"/>
  <c r="H49" i="1"/>
  <c r="I49" i="1"/>
  <c r="H50" i="1"/>
  <c r="I50" i="1"/>
  <c r="C272" i="2" s="1"/>
  <c r="H51" i="1"/>
  <c r="I51" i="1"/>
  <c r="H52" i="1"/>
  <c r="I52" i="1"/>
  <c r="H53" i="1"/>
  <c r="I53" i="1"/>
  <c r="H54" i="1"/>
  <c r="I54" i="1"/>
  <c r="C295" i="2" s="1"/>
  <c r="I44" i="1"/>
  <c r="H44" i="1"/>
  <c r="H41" i="1"/>
  <c r="I41" i="1"/>
  <c r="H42" i="1"/>
  <c r="I42" i="1"/>
  <c r="I40" i="1"/>
  <c r="H40" i="1"/>
  <c r="H36" i="1"/>
  <c r="I36" i="1"/>
  <c r="H37" i="1"/>
  <c r="I37" i="1"/>
  <c r="H38" i="1"/>
  <c r="I38" i="1"/>
  <c r="I35" i="1"/>
  <c r="H35" i="1"/>
  <c r="H29" i="1"/>
  <c r="I29" i="1"/>
  <c r="H30" i="1"/>
  <c r="I30" i="1"/>
  <c r="H31" i="1"/>
  <c r="I31" i="1"/>
  <c r="C166" i="2" s="1"/>
  <c r="H32" i="1"/>
  <c r="I32" i="1"/>
  <c r="C171" i="2" s="1"/>
  <c r="I28" i="1"/>
  <c r="H28" i="1"/>
  <c r="I26" i="1"/>
  <c r="C139" i="2" s="1"/>
  <c r="H26" i="1"/>
  <c r="H22" i="1"/>
  <c r="I22" i="1"/>
  <c r="H23" i="1"/>
  <c r="I23" i="1"/>
  <c r="I21" i="1"/>
  <c r="H21" i="1"/>
  <c r="H15" i="1"/>
  <c r="I15" i="1"/>
  <c r="H16" i="1"/>
  <c r="I16" i="1"/>
  <c r="H17" i="1"/>
  <c r="I17" i="1"/>
  <c r="C94" i="2" s="1"/>
  <c r="H18" i="1"/>
  <c r="I18" i="1"/>
  <c r="H19" i="1"/>
  <c r="I19" i="1"/>
  <c r="I14" i="1"/>
  <c r="H14" i="1"/>
  <c r="H9" i="1"/>
  <c r="I9" i="1"/>
  <c r="H10" i="1"/>
  <c r="I10" i="1"/>
  <c r="H11" i="1"/>
  <c r="I11" i="1"/>
  <c r="C56" i="2" s="1"/>
  <c r="H12" i="1"/>
  <c r="I12" i="1"/>
  <c r="I8" i="1"/>
  <c r="H8" i="1"/>
  <c r="I46" i="6" l="1"/>
  <c r="I78" i="1"/>
  <c r="I42" i="4"/>
  <c r="I44" i="4"/>
  <c r="I47" i="4"/>
  <c r="I43" i="4"/>
  <c r="I48" i="4"/>
  <c r="I40" i="6"/>
  <c r="I41" i="6"/>
  <c r="I81" i="1"/>
  <c r="I73" i="1"/>
  <c r="I80" i="1"/>
  <c r="I79" i="1"/>
  <c r="I74" i="1"/>
  <c r="I71" i="1"/>
  <c r="A151" i="7"/>
  <c r="A72" i="7"/>
  <c r="A39" i="7"/>
  <c r="A369" i="2"/>
  <c r="A355" i="2"/>
  <c r="A233" i="2"/>
  <c r="A216" i="2"/>
  <c r="A154" i="2"/>
  <c r="A145" i="2"/>
  <c r="I5" i="1"/>
  <c r="H5" i="1"/>
  <c r="I3" i="1"/>
  <c r="H3" i="1"/>
  <c r="I77" i="1" l="1"/>
  <c r="I70" i="1"/>
  <c r="A92" i="5"/>
  <c r="A97" i="2"/>
  <c r="A188" i="5"/>
  <c r="A192" i="2" l="1"/>
  <c r="A70" i="2"/>
  <c r="A288" i="2"/>
  <c r="C290" i="2"/>
  <c r="A293" i="2"/>
  <c r="C285" i="2"/>
  <c r="A170" i="5"/>
  <c r="C167" i="5"/>
  <c r="A23" i="7"/>
  <c r="I48" i="6"/>
  <c r="I43" i="6"/>
  <c r="I42" i="6"/>
  <c r="A105" i="7"/>
  <c r="A100" i="7"/>
  <c r="A92" i="7"/>
  <c r="C97" i="7"/>
  <c r="C89" i="7"/>
  <c r="C102" i="7"/>
  <c r="A158" i="7"/>
  <c r="A148" i="7"/>
  <c r="A142" i="7"/>
  <c r="A137" i="7"/>
  <c r="A131" i="7"/>
  <c r="A125" i="7"/>
  <c r="A120" i="7"/>
  <c r="A115" i="7"/>
  <c r="A86" i="7"/>
  <c r="A78" i="7"/>
  <c r="A69" i="7"/>
  <c r="A63" i="7"/>
  <c r="A55" i="7"/>
  <c r="A49" i="7"/>
  <c r="A44" i="7"/>
  <c r="A36" i="7"/>
  <c r="A31" i="7"/>
  <c r="A28" i="7"/>
  <c r="C155" i="7"/>
  <c r="C145" i="7"/>
  <c r="C139" i="7"/>
  <c r="C134" i="7"/>
  <c r="C128" i="7"/>
  <c r="C117" i="7"/>
  <c r="C112" i="7"/>
  <c r="C83" i="7"/>
  <c r="C75" i="7"/>
  <c r="C66" i="7"/>
  <c r="C60" i="7"/>
  <c r="C52" i="7"/>
  <c r="C46" i="7"/>
  <c r="C41" i="7"/>
  <c r="C33" i="7"/>
  <c r="C25" i="7"/>
  <c r="C20" i="7"/>
  <c r="A204" i="5"/>
  <c r="A201" i="5"/>
  <c r="A196" i="5"/>
  <c r="A193" i="5"/>
  <c r="A185" i="5"/>
  <c r="A177" i="5"/>
  <c r="A165" i="5"/>
  <c r="A162" i="5"/>
  <c r="A157" i="5"/>
  <c r="A154" i="5"/>
  <c r="A133" i="5"/>
  <c r="A130" i="5"/>
  <c r="A125" i="5"/>
  <c r="A122" i="5"/>
  <c r="A105" i="5"/>
  <c r="A100" i="5"/>
  <c r="A97" i="5"/>
  <c r="A87" i="5"/>
  <c r="A72" i="5"/>
  <c r="A64" i="5"/>
  <c r="A59" i="5"/>
  <c r="A51" i="5"/>
  <c r="A46" i="5"/>
  <c r="A38" i="5"/>
  <c r="A23" i="5"/>
  <c r="A15" i="5"/>
  <c r="C159" i="5"/>
  <c r="C61" i="5"/>
  <c r="C198" i="5"/>
  <c r="C190" i="5"/>
  <c r="C182" i="5"/>
  <c r="C174" i="5"/>
  <c r="C151" i="5"/>
  <c r="C127" i="5"/>
  <c r="C119" i="5"/>
  <c r="C102" i="5"/>
  <c r="C94" i="5"/>
  <c r="C84" i="5"/>
  <c r="C69" i="5"/>
  <c r="C56" i="5"/>
  <c r="C48" i="5"/>
  <c r="C43" i="5"/>
  <c r="C35" i="5"/>
  <c r="C20" i="5"/>
  <c r="C12" i="5"/>
  <c r="A366" i="2"/>
  <c r="A360" i="2"/>
  <c r="A352" i="2"/>
  <c r="A347" i="2"/>
  <c r="A344" i="2"/>
  <c r="A339" i="2"/>
  <c r="A336" i="2"/>
  <c r="A326" i="2"/>
  <c r="A331" i="2"/>
  <c r="A323" i="2"/>
  <c r="A318" i="2"/>
  <c r="A313" i="2"/>
  <c r="A310" i="2"/>
  <c r="A305" i="2"/>
  <c r="A280" i="2"/>
  <c r="C277" i="2"/>
  <c r="A267" i="2"/>
  <c r="A259" i="2"/>
  <c r="A251" i="2"/>
  <c r="A243" i="2"/>
  <c r="A230" i="2"/>
  <c r="A221" i="2"/>
  <c r="A213" i="2"/>
  <c r="A208" i="2"/>
  <c r="A202" i="2"/>
  <c r="A197" i="2"/>
  <c r="A189" i="2"/>
  <c r="A181" i="2"/>
  <c r="C205" i="2"/>
  <c r="C210" i="2"/>
  <c r="C218" i="2"/>
  <c r="C227" i="2"/>
  <c r="C240" i="2"/>
  <c r="C248" i="2"/>
  <c r="C256" i="2"/>
  <c r="C264" i="2"/>
  <c r="C302" i="2"/>
  <c r="A164" i="2"/>
  <c r="A159" i="2"/>
  <c r="A151" i="2"/>
  <c r="A142" i="2"/>
  <c r="A132" i="2"/>
  <c r="A127" i="2"/>
  <c r="A119" i="2"/>
  <c r="A110" i="2"/>
  <c r="A102" i="2"/>
  <c r="A92" i="2"/>
  <c r="A84" i="2"/>
  <c r="A76" i="2"/>
  <c r="A67" i="2"/>
  <c r="A51" i="2"/>
  <c r="A43" i="2"/>
  <c r="A25" i="2"/>
  <c r="A35" i="2"/>
  <c r="A9" i="2"/>
  <c r="A135" i="2"/>
  <c r="A113" i="2"/>
  <c r="C32" i="2"/>
  <c r="C40" i="2"/>
  <c r="C48" i="2"/>
  <c r="C64" i="2"/>
  <c r="C73" i="2"/>
  <c r="C81" i="2"/>
  <c r="C89" i="2"/>
  <c r="C99" i="2"/>
  <c r="C107" i="2"/>
  <c r="C116" i="2"/>
  <c r="C124" i="2"/>
  <c r="C129" i="2"/>
  <c r="C148" i="2"/>
  <c r="C156" i="2"/>
  <c r="C161" i="2"/>
  <c r="C178" i="2"/>
  <c r="C186" i="2"/>
  <c r="C194" i="2"/>
  <c r="C199" i="2"/>
  <c r="C307" i="2"/>
  <c r="C315" i="2"/>
  <c r="C320" i="2"/>
  <c r="C328" i="2"/>
  <c r="C333" i="2"/>
  <c r="C341" i="2"/>
  <c r="C349" i="2"/>
  <c r="C357" i="2"/>
  <c r="C363" i="2"/>
  <c r="A28" i="2"/>
  <c r="C22" i="2"/>
  <c r="C6" i="2"/>
  <c r="I7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<sst xmlns="http://schemas.openxmlformats.org/spreadsheetml/2006/main" count="503" uniqueCount="216">
  <si>
    <t>Handleiding bij het gebruik van dit aftoetsingsinstrument</t>
  </si>
  <si>
    <r>
      <t xml:space="preserve">Het invullen van dit aftoetsingsinstrument kan zowel op </t>
    </r>
    <r>
      <rPr>
        <b/>
        <sz val="11"/>
        <color theme="1"/>
        <rFont val="Calibri"/>
        <family val="2"/>
        <scheme val="minor"/>
      </rPr>
      <t xml:space="preserve">individueel, team als organisatorisch niveau. </t>
    </r>
    <r>
      <rPr>
        <sz val="11"/>
        <color theme="1"/>
        <rFont val="Calibri"/>
        <family val="2"/>
        <scheme val="minor"/>
      </rPr>
      <t>Men kan er ook voor kiezen om</t>
    </r>
    <r>
      <rPr>
        <b/>
        <sz val="11"/>
        <color theme="1"/>
        <rFont val="Calibri"/>
        <family val="2"/>
        <scheme val="minor"/>
      </rPr>
      <t xml:space="preserve"> niet alle pijlers </t>
    </r>
    <r>
      <rPr>
        <sz val="11"/>
        <color theme="1"/>
        <rFont val="Calibri"/>
        <family val="2"/>
        <scheme val="minor"/>
      </rPr>
      <t xml:space="preserve">te doorlopen in één keer, maar dit op te delen over verschillende personen, werkgroepen of momenten. Voor elke pijler zijn er aparte tabbladen voorzien:
- Een </t>
    </r>
    <r>
      <rPr>
        <b/>
        <sz val="11"/>
        <color theme="1"/>
        <rFont val="Calibri"/>
        <family val="2"/>
        <scheme val="minor"/>
      </rPr>
      <t>invultabblad</t>
    </r>
    <r>
      <rPr>
        <sz val="11"/>
        <color theme="1"/>
        <rFont val="Calibri"/>
        <family val="2"/>
        <scheme val="minor"/>
      </rPr>
      <t xml:space="preserve">, waarin je per criterium kunt aangeven in welke mate eraan voldaan wordt (schaal van 0 tot 4). Sommige criteria kan je enkel op 0 en 4 score omdat dit ja-neen-vragen zijn. Indien je het niet zeker weer, kan je "?" selecteren. Indien een criterium niet van toepassing is, kan je het openlaten; dit wordt dan niet meegerekend in de totaalscore.
- Een </t>
    </r>
    <r>
      <rPr>
        <b/>
        <sz val="11"/>
        <color theme="1"/>
        <rFont val="Calibri"/>
        <family val="2"/>
        <scheme val="minor"/>
      </rPr>
      <t>resultatentabblad</t>
    </r>
    <r>
      <rPr>
        <sz val="11"/>
        <color theme="1"/>
        <rFont val="Calibri"/>
        <family val="2"/>
        <scheme val="minor"/>
      </rPr>
      <t xml:space="preserve">, waarin de totaalscore automatisch wordt berekend.
</t>
    </r>
  </si>
  <si>
    <r>
      <rPr>
        <b/>
        <sz val="11"/>
        <color theme="1"/>
        <rFont val="Calibri"/>
        <family val="2"/>
        <scheme val="minor"/>
      </rPr>
      <t>Tip</t>
    </r>
    <r>
      <rPr>
        <sz val="11"/>
        <color theme="1"/>
        <rFont val="Calibri"/>
        <family val="2"/>
        <scheme val="minor"/>
      </rPr>
      <t xml:space="preserve">: De resultatentabbladen kunnen eenvoudig worden opgeslagen als </t>
    </r>
    <r>
      <rPr>
        <b/>
        <sz val="11"/>
        <color theme="1"/>
        <rFont val="Calibri"/>
        <family val="2"/>
        <scheme val="minor"/>
      </rPr>
      <t>pdf</t>
    </r>
    <r>
      <rPr>
        <sz val="11"/>
        <color theme="1"/>
        <rFont val="Calibri"/>
        <family val="2"/>
        <scheme val="minor"/>
      </rPr>
      <t xml:space="preserve"> of worden </t>
    </r>
    <r>
      <rPr>
        <b/>
        <sz val="11"/>
        <color theme="1"/>
        <rFont val="Calibri"/>
        <family val="2"/>
        <scheme val="minor"/>
      </rPr>
      <t>afgedrukt</t>
    </r>
    <r>
      <rPr>
        <sz val="11"/>
        <color theme="1"/>
        <rFont val="Calibri"/>
        <family val="2"/>
        <scheme val="minor"/>
      </rPr>
      <t>. Zo kan je later makkelijk resultaten vergelijken, zowel over tijd als tussen teams of organisaties.</t>
    </r>
  </si>
  <si>
    <t>Pijler technologie</t>
  </si>
  <si>
    <t>?</t>
  </si>
  <si>
    <t>Opmerkingen (max. 400 karakters)</t>
  </si>
  <si>
    <t>Aanbieder</t>
  </si>
  <si>
    <t>cijfer score</t>
  </si>
  <si>
    <t>voor resultaat</t>
  </si>
  <si>
    <t>Doel</t>
  </si>
  <si>
    <t>Voorschriften</t>
  </si>
  <si>
    <t>4. Is het duidelijk wat het doel is, voor welke gebruikers en voor welke leeftijd de technologie bedoeld is?</t>
  </si>
  <si>
    <r>
      <t xml:space="preserve">6. Indien er artificiële intelligentie wordt gebruikt in de technologie, is de technologie conform de Europese wetgeving AI (EU AI Act)?
</t>
    </r>
    <r>
      <rPr>
        <i/>
        <sz val="11"/>
        <color theme="1"/>
        <rFont val="Arial"/>
        <family val="2"/>
      </rPr>
      <t>De Europese wet over AI stelt eisen aan de ontwikkeling en het gebruik van kunstmatige intelligentie binnen de Europese Unie. Het doel is om de AI-systemen veilig, ethisch en transparant te maken door de regels af te stemmen op de risico’s.</t>
    </r>
  </si>
  <si>
    <t>Voordelen</t>
  </si>
  <si>
    <t>9. Krijgen gebruikers informatie op maat over de interventies die gebruikt worden zowel voor als tijdens de digitale zorg, hulpverlening en ondersteuning?</t>
  </si>
  <si>
    <t>14. Krijgen de gebruikers informatie over wie financieel bijdraagt aan de ontwikkeling en het onderhoud van de technologie?*</t>
  </si>
  <si>
    <t>Ondersteuning en contact</t>
  </si>
  <si>
    <t>17. Is het duidelijk met wie de gebruikers contact kunnen opnemen bij een crisis of als ze dringende hulp nodig hebben?</t>
  </si>
  <si>
    <t>Gebruiksgemak</t>
  </si>
  <si>
    <t>Toegankelijkheid</t>
  </si>
  <si>
    <t>Gebruiksvriendelijkheid</t>
  </si>
  <si>
    <t>19. Houdt het ontwerp rekening met gebruikers, hun taken en de omgeving waarin de technologie zal gebruikt worden?</t>
  </si>
  <si>
    <r>
      <t xml:space="preserve">20. Zijn er maatregelen om fouten en misbruik van de technologie te voorkomen?
</t>
    </r>
    <r>
      <rPr>
        <i/>
        <sz val="11"/>
        <color theme="1"/>
        <rFont val="Arial"/>
        <family val="2"/>
      </rPr>
      <t>Bv.: De technologie gebruiken om acties uit te voeren die niet tot het doel van de technologie behoord en anderen schaadt.</t>
    </r>
  </si>
  <si>
    <r>
      <t xml:space="preserve">21. Krijgen de gebruikers voldoende informatie over de technologie voordat ze die aankopen of installeren?
</t>
    </r>
    <r>
      <rPr>
        <i/>
        <sz val="11"/>
        <color theme="1"/>
        <rFont val="Arial"/>
        <family val="2"/>
      </rPr>
      <t>Bijvoorbeeld over de belangrijkste functies, hoe persoonlijke gegevens worden gebruikt, hoeveel het kost en hoe ze kunnen betalen, in welke talen ze de technologie kunnen gebruiken, informatie over de fabrikant en de datum van laatste update.</t>
    </r>
  </si>
  <si>
    <r>
      <t xml:space="preserve">23. Gebruikt de technologie </t>
    </r>
    <r>
      <rPr>
        <b/>
        <sz val="11"/>
        <color theme="1"/>
        <rFont val="Arial"/>
        <family val="2"/>
      </rPr>
      <t>geen</t>
    </r>
    <r>
      <rPr>
        <sz val="11"/>
        <color theme="1"/>
        <rFont val="Arial"/>
        <family val="2"/>
      </rPr>
      <t xml:space="preserve"> 'dark patterns' om gebruikers te misleiden of onder druk te zetten?
</t>
    </r>
    <r>
      <rPr>
        <i/>
        <sz val="11"/>
        <color theme="1"/>
        <rFont val="Arial"/>
        <family val="2"/>
      </rPr>
      <t>Dat zijn technieken die er bijvoorbeeld voor zorgen dat gebruikers klikken op dingen die niet in hun voordeel en waarvan ze zich niet bewust zijn. Bijvoorbeeld ongevraagd gegevens delen of een abonnement afsluiten. Of als een technologie nadelige opties als standaard instelt ('opt-out' i.p.v. 'opt-in'), belangrijke informatie verbergt of afmelden moeilijk maakt.</t>
    </r>
  </si>
  <si>
    <t>Deontologie</t>
  </si>
  <si>
    <t>Risico's</t>
  </si>
  <si>
    <t>25. Indien noodzakelijk, is het duidelijk dat er goedkeuring van een professional vereist is om de technologie te gebruiken?</t>
  </si>
  <si>
    <t>26. Krijgen de gebruikers informatie over de risico's, redenen om de technologie niet te gebruiken en beperkingen van het gebruik van de technologie?</t>
  </si>
  <si>
    <t>Ethiek</t>
  </si>
  <si>
    <r>
      <t xml:space="preserve">28. Worden ethische vragen in kaart gebracht en beoordeeld met de gebruikers en professionals?
</t>
    </r>
    <r>
      <rPr>
        <i/>
        <sz val="11"/>
        <color theme="1"/>
        <rFont val="Arial"/>
        <family val="2"/>
      </rPr>
      <t>Ethiek wordt gezien als het nadenken over hoe in een specifieke situatie moreel juist handelen met aandacht voor waarden en relaties. Ethische problemen zouden dus vb. discriminatie en stigmatisering kunnen zijn.</t>
    </r>
  </si>
  <si>
    <t>30. Is de technologie goedgekeurd door een ethisch adviseur of raad? *</t>
  </si>
  <si>
    <t>Veiligheid</t>
  </si>
  <si>
    <r>
      <t xml:space="preserve">31. Indien de technologie persoonlijke gegevens verzameld, voldoet die dan aan de Algemene Verordening Gegevensbescherming?
</t>
    </r>
    <r>
      <rPr>
        <i/>
        <sz val="11"/>
        <color theme="1"/>
        <rFont val="Arial"/>
        <family val="2"/>
      </rPr>
      <t>Dat wil zeggen dat de privacy van de gebruikers beschermd wordt. Organisaties moeten open zijn over hoe ze gegevens gebruiken en gebruikers hebben rechten over deze gegevens.</t>
    </r>
  </si>
  <si>
    <t>Robuuste bouw van technologie</t>
  </si>
  <si>
    <t>Technische robuustheid</t>
  </si>
  <si>
    <t>Interoperabiliteit</t>
  </si>
  <si>
    <t>Criteria</t>
  </si>
  <si>
    <t>Totaal  score</t>
  </si>
  <si>
    <t>Robuuste bouw</t>
  </si>
  <si>
    <t>Totaal minimale score</t>
  </si>
  <si>
    <t>Resultaat technologie</t>
  </si>
  <si>
    <t>Criterium</t>
  </si>
  <si>
    <t>Score</t>
  </si>
  <si>
    <t>Opmerkingen</t>
  </si>
  <si>
    <t>Meer informatie</t>
  </si>
  <si>
    <t>5. Indien van toepassing, is de technologie conform de wetgeving medische hulpmiddelen (MDR)?</t>
  </si>
  <si>
    <t>6. Indien er artificiële intelligentie wordt gebruikt in de technologie, is de technologie conform de Europese wetgeving AI (EU AI Act)?</t>
  </si>
  <si>
    <t>10. Worden gebruikers bewust gemaakt van alle verwachte inspanningen?</t>
  </si>
  <si>
    <t>18. Voldoedt de technologie aan de principes van toegankelijkheid van de European Accessibility Act (EAA)?</t>
  </si>
  <si>
    <t>20. Zijn er maatregelen om fouten en misbruik van de technologie te voorkomen?</t>
  </si>
  <si>
    <t>21. Krijgen de gebruikers voldoende informatie over de technologie voordat ze die aankopen of installeren?</t>
  </si>
  <si>
    <t>23. Gebruikt de technologie geen 'dark patterns' om gebruikers te misleiden of onder druk te zetten?</t>
  </si>
  <si>
    <t>28. Worden ethische vragen in kaart gebracht en beoordeeld met de gebruikers en professionals?</t>
  </si>
  <si>
    <t>31. Indien de technologie persoonlijke gegevens verzameld, voldoet die dan aan de Algemene Verordening Gegevensbescherming?</t>
  </si>
  <si>
    <t>Pijler organisatie</t>
  </si>
  <si>
    <t>Digitale zorg, hulpverlening en ondersteuning bieden</t>
  </si>
  <si>
    <t>Technologie beïnvloedt de werking van de organisatie</t>
  </si>
  <si>
    <t>4. Is er aandacht voor de veranderingen die een technologie met zich meebrengt?</t>
  </si>
  <si>
    <t>Gebruikerspad</t>
  </si>
  <si>
    <t>Gebruikers, professionals en belangrijke anderen betrekken</t>
  </si>
  <si>
    <t>10. Betrekt en ondersteunt de organisatie vanaf het begin gebruikers, professionals en belangrijke anderen bij het invoeren van technologie?</t>
  </si>
  <si>
    <t>Professionals opleiden en ondersteunen</t>
  </si>
  <si>
    <t>11. Krijgen professionals opleiding en ondersteuning bij het invoeren van de technologie?</t>
  </si>
  <si>
    <t>12.  Indien technologie zorgt voor een verandering in het werk van een professional, let de organisatie dan op de tevredenheid van de professional? *</t>
  </si>
  <si>
    <t>Kwaliteit garanderen en controleren met een systeem</t>
  </si>
  <si>
    <t>13. Is er een systeem dat de kwaliteit bewaakt op van zowel de gehele als de digitale werking?*</t>
  </si>
  <si>
    <t>14. Is er minstens een coördinator en opvolging van dat systeem? *</t>
  </si>
  <si>
    <r>
      <t xml:space="preserve">15. Volgt de organisatie buiten de interne kwaliteitsrichtlijnen ook andere (inter)nationale, regionale of (inter)organisatorische kwaliteitsstandaarden, monitoring en registratie op?*
</t>
    </r>
    <r>
      <rPr>
        <i/>
        <sz val="11"/>
        <color theme="1"/>
        <rFont val="Arial"/>
        <family val="2"/>
      </rPr>
      <t>Een voorbeeld hiervan is de ISO 9001.</t>
    </r>
  </si>
  <si>
    <t>Kosten van het proces</t>
  </si>
  <si>
    <t>Kosten van de aanschaf, installatie en onderhoud van de technologie</t>
  </si>
  <si>
    <t xml:space="preserve">17. Bereidt de organisatie zich voor op kosten van hardware voor professionals en gebruikers? </t>
  </si>
  <si>
    <t>Veranderingen in behoeftes</t>
  </si>
  <si>
    <t>Impact van de technologie op het budget</t>
  </si>
  <si>
    <t>20. Evalueert de organisatie de gevolgen van de technologie op de financiën en budgetten van overheid, organisaties en gebruikers? *</t>
  </si>
  <si>
    <t>21. Evalueert de organiastie de financiële gevolgen op verschillende momenten?*</t>
  </si>
  <si>
    <t>Management</t>
  </si>
  <si>
    <t>22. Heeft het management een visie op digitale zorg, hulpverlening en ondersteuning?</t>
  </si>
  <si>
    <t>Cultuur</t>
  </si>
  <si>
    <t>Acceptatie van technologie</t>
  </si>
  <si>
    <t xml:space="preserve">23. Onderzoekt de organisatie de acceptatie van de technologie vanuit de organisatie, professionals en gebruikers en indien nodig wordt het draagvlak vergroot? </t>
  </si>
  <si>
    <t>Resultaat Organisatie</t>
  </si>
  <si>
    <t>3. Is er een overzicht  van de huidige taken en functies van medewerkers met betrekking tot de technologie?</t>
  </si>
  <si>
    <t>5. Weet de organisatie wie allemaal met de technologie werkt, ermee in contact komt of er informatie uit haalt — zowel binnen als buiten de organisatie?</t>
  </si>
  <si>
    <t>6. Sluiten de verschillende stappen van het werkproces goed op elkaar aan zodat continuïteit wordt verzekerd?</t>
  </si>
  <si>
    <t>15. Volgt de organisatie buiten de interne kwaliteitsrichtlijnen ook andere (inter)nationale, regionale of (inter)organisatorische kwaliteitsstandaarden, monitoring en registratie op?*</t>
  </si>
  <si>
    <t>19. Controleert de organisatie voor andere behoeftes die ontstaan door de technologie en indien nodig biedt de organisatie ondersteuning aan?</t>
  </si>
  <si>
    <t>Pijler Professoinal</t>
  </si>
  <si>
    <t>Digitale inclusie en digitale competenties bevorderen</t>
  </si>
  <si>
    <t>Cijfer score</t>
  </si>
  <si>
    <t>Voor resultaat</t>
  </si>
  <si>
    <t>Digitale inclusie bevorderen</t>
  </si>
  <si>
    <t>1. Erkennen de professionals dat gebruikers en hun netwerk ondersteuning kunnen nodig hebben bij de digitalisering?</t>
  </si>
  <si>
    <t>4. Maken professionals vanaf het begin een overzicht van de digitale mogelijkheden en mediawijsheid van de gebruikers en stemmen ze het traject hierop af?</t>
  </si>
  <si>
    <t>Eigen digitale competenties versterken</t>
  </si>
  <si>
    <t>Technologie bewust selecteren</t>
  </si>
  <si>
    <t>Digitale zorg, hulpverlening en ondersteuning bieden aan de gebruikers en hun netwerk</t>
  </si>
  <si>
    <t>Digitale zorg, hulpverlening en ondersteuning in de organisatie mee vorm te geven</t>
  </si>
  <si>
    <t>Een visie over digitale zorg, hulpverlening en ondersteuning</t>
  </si>
  <si>
    <t>Constructief kritisch digitale zorg, hulpverlening en ondersteuning evalueren</t>
  </si>
  <si>
    <t>Digititale inclusie en digitale competenties bevorderen</t>
  </si>
  <si>
    <t>Digitale zorg, hulpverlening en ondersteuning op organisatieniveau mee vorm te geven</t>
  </si>
  <si>
    <t>Digitale zorg, hulpverlening en ondersteuning op organisatieniveau mee vorm te geven GEEN MINIMALE CRITERIA</t>
  </si>
  <si>
    <t>Resultaat professional</t>
  </si>
  <si>
    <t>Digitale inclusie en digitale competenties</t>
  </si>
  <si>
    <t>Aandacht voor digitale inclusie</t>
  </si>
  <si>
    <t>Digitale zorg, hulpverlening en ondersteuning op organisatieniveau mee vorm geven</t>
  </si>
  <si>
    <r>
      <t xml:space="preserve">5. Indien van toepassing, is de technologie conform de wetgeving medische hulpmiddelen (MDR)?
</t>
    </r>
    <r>
      <rPr>
        <i/>
        <sz val="11"/>
        <color theme="1"/>
        <rFont val="Arial"/>
        <family val="2"/>
      </rPr>
      <t>Medische hulpmiddelen zijn producten, toestellen of software die bedoeld zijn voor medische doeleinden, zoals diagnose, behandeling, preventie of verlichting van een ziekte of handicap. De wet over medische hulpmiddelen stelt eisen aan de kwaliteit en veiligheid om gebruikers en professionals te beschermen. Via deze checklist kan je nagaan of jouw toepassing hier onder valt: https://cetool.nl/en/medical-device/quick-scan</t>
    </r>
  </si>
  <si>
    <r>
      <t xml:space="preserve">5. Weet de organisatie wie allemaal met de technologie werkt, ermee in contact komt of er informatie uit haalt — zowel binnen als buiten de organisatie?
</t>
    </r>
    <r>
      <rPr>
        <i/>
        <sz val="11"/>
        <color theme="1"/>
        <rFont val="Arial"/>
        <family val="2"/>
      </rPr>
      <t>Bijv. Bij een app die gebruikers opvolgt, weet de organisatie dat zowel de professional, de huisarts als de gebruiker zelf ermee werken. Ze hebben afspraken gemaakt over wie welke info ziet en wat ermee gebeurt.</t>
    </r>
  </si>
  <si>
    <t>18. Waakt de organisatie erover dat het aanbod betaalbaar is voor de gebruiker?</t>
  </si>
  <si>
    <t>Veilig digitale gegevens beheren</t>
  </si>
  <si>
    <t>1. Is het eenvoudig om de aanbieder van de technologie te vinden?</t>
  </si>
  <si>
    <t>2. Is de aanbieder van de technologie betrouwbaar?</t>
  </si>
  <si>
    <t xml:space="preserve">11. Wordt de informatie in de technologie, zoals advies voor de gebruiker, geüpdatet wanneer nodig?
</t>
  </si>
  <si>
    <t>12. Krijgen de gebruikers de informatie in de technologie en de bronnen daarvan afgestemd op hun niveau van begrip?</t>
  </si>
  <si>
    <r>
      <t xml:space="preserve">18. Voldoet de technologie aan de principes van toegankelijkheid van de European Accessibility Act (EAA)?
</t>
    </r>
    <r>
      <rPr>
        <i/>
        <sz val="11"/>
        <color theme="1"/>
        <rFont val="Arial"/>
        <family val="2"/>
      </rPr>
      <t>Het doel van deze richtlijnen is om de producten en diensten binnen de EU toegankelijker te maken voor iedereen, met speciale aandacht voor mensen met een beperking. De wet legt specifieke eisen op aan digitale apparaten, zodat die toegankelijker zijn en zodat meer mensen die zelfstandig kunnen gebruiken.</t>
    </r>
  </si>
  <si>
    <t>26. Krijgen de gebruikers informatie over de risico's van de technologie, redenen om de technologie niet te gebruiken en beperkingen bij het gebruik van de technologie?</t>
  </si>
  <si>
    <t>13. Is er een systeem dat de kwaliteit bewaakt  van zowel de gehele als de digitale werking?*</t>
  </si>
  <si>
    <t>14. Indien er een systeem voor kwaliteitsbewaking is voorzien, is er minstens een coördinator en opvolging van dat systeem? *</t>
  </si>
  <si>
    <r>
      <t xml:space="preserve">19. Controleert de organisatie op andere behoeftes die mogelijks ontstaan door de technologie en indien nodig biedt de organisatie ondersteuning aan?
</t>
    </r>
    <r>
      <rPr>
        <i/>
        <sz val="11"/>
        <color theme="1"/>
        <rFont val="Arial"/>
        <family val="2"/>
      </rPr>
      <t xml:space="preserve">Is er bijvoorbeeld minder intensief aanbod nodig? Heeft de technologie gevolgen voor de werklast? </t>
    </r>
  </si>
  <si>
    <t>20. Evalueert de organisatie de gevolgen van de technologie op de beschikbare financiën en budgetten van overheid, organisaties en gebruikers? *</t>
  </si>
  <si>
    <t>1. Erkennen professionals dat gebruikers en hun netwerk ondersteuning kunnen nodig hebben bij het gebruik van technologie?</t>
  </si>
  <si>
    <t>3. Is er een helpdesk, zowel voor gebruiks- als technische vragen voor zowel gebruikers als professionals, die vlot bereikbaar en laagdrempelig is?</t>
  </si>
  <si>
    <r>
      <t xml:space="preserve">16. Is het duidelijk met wie, wanneer en hoe gebruikers contact kunnen opnemen in de technologie?
</t>
    </r>
    <r>
      <rPr>
        <i/>
        <sz val="11"/>
        <color theme="1"/>
        <rFont val="Arial"/>
        <family val="2"/>
      </rPr>
      <t>Bijvoorbeeld of je een automatisch antwoord krijgt, contact hebt met een professional of met lotgenoten.</t>
    </r>
  </si>
  <si>
    <t>24. Zijn de technische, ethische en juridische risico's van de technologie geanalyseerd en maatregelen genomen om deze te beheersen?</t>
  </si>
  <si>
    <t>27. Worden veiligheidsincidenten bij het gebruik van de technologie verzameld door zowel professionals, gebruikers als ontwikkelaars en beoordeeld?</t>
  </si>
  <si>
    <r>
      <t xml:space="preserve">3. Is er een overzicht  van de taken en functies van medewerkers met betrekking tot de technologie?
</t>
    </r>
    <r>
      <rPr>
        <i/>
        <sz val="11"/>
        <color theme="1"/>
        <rFont val="Arial"/>
        <family val="2"/>
      </rPr>
      <t>Dit kan zorgen voor duidelijkheid in het geval van vragen. Zo kan er bijvoorbeeld een inhoudelijk en technisch coördinator aangesteld worden. Verder kunnen professionals die met dezelfde technologie werken ook bij elkaar gaan luisteren voor goede praktijken.</t>
    </r>
  </si>
  <si>
    <r>
      <t xml:space="preserve">6. Sluiten de verschillende stappen van het werkproces goed op elkaar aan zodat continuïteit wordt verzekerd? *
</t>
    </r>
    <r>
      <rPr>
        <i/>
        <sz val="11"/>
        <color theme="1"/>
        <rFont val="Arial"/>
        <family val="2"/>
      </rPr>
      <t>Bijvoorbeeld wanneer er een een stap wordt gemaakt van of naar een digitaal onderdeel in het werkproces.</t>
    </r>
  </si>
  <si>
    <t>7. Vult het digitaal aanbod het al bestaande digitaal en niet-digitaal aanbod aan?*</t>
  </si>
  <si>
    <t>21. Evalueert de organisatie de financiële gevolgen en impact op verschillende momenten?*</t>
  </si>
  <si>
    <t>22. Is de technologie makkelijk te gebruiken volgens de doelgroep of is er een duidelijke gebruiksaanwijzing?</t>
  </si>
  <si>
    <t>3. Helpen professionals om de digitale competenties van de gebruikers en hun omgeving te versterken of verwijzen ze hiervoor door naar andere professionals (bijv. https://digibanken.vlaanderen.be/)?</t>
  </si>
  <si>
    <t>Dit afgeleid instrument is bedoeld om de kwaliteit af te toetsen bij de ontwikkeling, implementatie en het gebruik van digitale zorg, hulpverlening en ondersteuning in de diverse contexten en diverse sectoren binnen het beleidsdomein Welzijn, Volksgezondheid en Gezin. Ideaal gezien wordt dit document gehanteerd als een leidraad om een gesprek te faciliteren binnen de organisatie om vanuit verschillende functies (directie, medewerkers, blended verantwoordelijken, ICT-medewerkers, etc.) te kijken naar het digitale aanbod.   
Indien er nood is aan achtergrond informatie of je wenst informatie over de totstandkoming dan kan je dit vinden in het kwaliteitskader digitale zorg, hulpverlening en ondersteuning.</t>
  </si>
  <si>
    <t xml:space="preserve">1. Sluit het gebruik van de technologie aan bij de missie en visie van de organisatie?
</t>
  </si>
  <si>
    <t>2. Is de organisatie via meerdere kanalen bereikbaar: digitaal, telefonisch, face to face en zo meer?</t>
  </si>
  <si>
    <t>1.  Sluit het gebruik van de technologie aan bij de missie en visie van de organisatie?</t>
  </si>
  <si>
    <t>8. Maakt de organisatie een overzicht van de stappen die gebruikers zetten om hun doel te bereiken?*</t>
  </si>
  <si>
    <t>8. Maakt de organisatie een overzicht van de stappen die gebruikers zetten om hun doel te bereiken?*
Denk aan wachttijden, de duur van een online sessie en de voorbereidingen. Dit kan via cliëntreizen of live testen waarin men stap voor stap overloopt welke weg de gebruiker aflegt binnen de zorg, hulpverlening en ondersteuning van de organisatie. De organisatie heeft hierbij extra aandacht voor kwetsbare gebruikers, kinderen en jongeren.</t>
  </si>
  <si>
    <t>9. Ondersteunt en volgt de organisatie de gebruikers op zodat die de technologie kunnen gebruiken om hun doel te bereiken?</t>
  </si>
  <si>
    <t xml:space="preserve">8. Werkten gebruikers en professionals uit de sectoren van welzijn, volksgezondheid en gezin mee aan de ontwikkeling van de technologie? *
</t>
  </si>
  <si>
    <t>8. Werkten gebruikers en professionals uit de sectoren van welzijn, volksgezondheid en gezin mee aan de ontwikkeling van de technologie? *</t>
  </si>
  <si>
    <r>
      <t xml:space="preserve">10. Worden gebruikers bewust gemaakt van alle verwachte inspanningen?
</t>
    </r>
    <r>
      <rPr>
        <i/>
        <sz val="11"/>
        <color theme="1"/>
        <rFont val="Arial"/>
        <family val="2"/>
      </rPr>
      <t>Bijvoorbeeld hoeveel ze moeten betalen, hoeveel tijd ze moeten investeren om met de technologie te leren werken of hoe vaak ze ervan gebruik moeten halen om het gewenste doel te behalen.</t>
    </r>
  </si>
  <si>
    <t>15. Vinden de gebruikers extra ondersteuning van een professional wanneer het huidige digitale aanbod niet voldoende is?</t>
  </si>
  <si>
    <t>16. Is het duidelijk met wie, wanneer en hoe gebruikers contact kunnen opnemen in de technologie?</t>
  </si>
  <si>
    <r>
      <t xml:space="preserve">16. Heeft de organisatie een plan voor de kosten en opbrengsten van het onderhoud en de ondersteuning op langere termijn?
</t>
    </r>
    <r>
      <rPr>
        <i/>
        <sz val="11"/>
        <color theme="1"/>
        <rFont val="Arial"/>
        <family val="2"/>
      </rPr>
      <t>Bijvoorbeeld kosten van hard- en software, technische medewerkers, training en tijd voor trainingen, server en upgradekosten.</t>
    </r>
  </si>
  <si>
    <t xml:space="preserve">16. Heeft de organisatie een plan voor de kosten en opbrengsten van het onderhoud en de ondersteuning op langere termijn?
</t>
  </si>
  <si>
    <t>7. Is de technologie ontwikkeld op basis van algemene wetenschappelijke onderbouwing?</t>
  </si>
  <si>
    <t>13. Is er bewijs dat het gebruik van deze specifieke technologie een voordeel heeft?*</t>
  </si>
  <si>
    <t>29. Is de technologie vrij van advertenties of wordt er informatie gegeven over de advertenties die worden getoond?</t>
  </si>
  <si>
    <t>32. Is de beveiliging van informatie van bij het begin van de ontwikkeling van de technologie opgenomen?  (secure by design)</t>
  </si>
  <si>
    <r>
      <t xml:space="preserve">33. Wordt er een veilige coderingsstandaard gevolgd?
</t>
    </r>
    <r>
      <rPr>
        <i/>
        <sz val="11"/>
        <color theme="1"/>
        <rFont val="Arial"/>
        <family val="2"/>
      </rPr>
      <t>Bij een veilige coderingsstandaarden horen de volgende principes voor ontwikkelaars:alleen veilige functies gebruiken, betrouwbare software gebruiken, voorzichtig zijn met gegevens, de code controleren op fouten en risico’s, en vooraf bedenken hoefouten opgespoord gaan worden.</t>
    </r>
  </si>
  <si>
    <r>
      <t xml:space="preserve">34. Wordt de European Health Data Space toegepast?
</t>
    </r>
    <r>
      <rPr>
        <i/>
        <sz val="11"/>
        <color theme="1"/>
        <rFont val="Arial"/>
        <family val="2"/>
      </rPr>
      <t>De European Health Data Space (EHDS) is een initiatief om informatie over gezondheid te kunnen delen tussen patiënten, zorgverleners en onderzoekers, met respect voor de privacy.</t>
    </r>
    <r>
      <rPr>
        <sz val="11"/>
        <color theme="1"/>
        <rFont val="Arial"/>
        <family val="2"/>
      </rPr>
      <t xml:space="preserve"> Hoe dit in België gaat worden toegepast is momenteel nog onduidelijk.</t>
    </r>
  </si>
  <si>
    <r>
      <t xml:space="preserve">35. Voldoet de technologie aan de Europese verordening cyberweerbaarheid ?
</t>
    </r>
    <r>
      <rPr>
        <i/>
        <sz val="11"/>
        <color theme="1"/>
        <rFont val="Arial"/>
        <family val="2"/>
      </rPr>
      <t>Die stelt eisen aan de veiligheid van alle fysieke digitale producten en software die verbonden is met internet of andere netwerken die in de EU worden verkocht.</t>
    </r>
  </si>
  <si>
    <r>
      <t xml:space="preserve">36. Volgt de fabrikant de normen die de gevoelige informatie beschermen tegen beveiligingslekken?
</t>
    </r>
    <r>
      <rPr>
        <i/>
        <sz val="11"/>
        <color theme="1"/>
        <rFont val="Arial"/>
        <family val="2"/>
      </rPr>
      <t>Alle organisaties die bijhorende diensten leveren volgen die normen ook. Voorbeelden van normen zijn ISO/IEC 27001 en NIS2-richtlijn.</t>
    </r>
  </si>
  <si>
    <r>
      <t xml:space="preserve">37. Is het informatiebeveiligingsbeleid gemakkelijk toegankelijk voor gebruikers en professionals?
</t>
    </r>
    <r>
      <rPr>
        <i/>
        <sz val="11"/>
        <color theme="1"/>
        <rFont val="Arial"/>
        <family val="2"/>
      </rPr>
      <t>Een begrijpbare versie beschikbaar stellen kan helpen om de veiligheid te kunnen inschatten.</t>
    </r>
  </si>
  <si>
    <t xml:space="preserve">38. Is er een proces om onrechtmatige toegang tot en wijziging in de broncode van de technologie te voorkomen?
</t>
  </si>
  <si>
    <r>
      <t xml:space="preserve">39. Krijgen alleen de juiste personen toegang en is die toegang beveiligd met gebruikersauthenticatie en autorisatie?
</t>
    </r>
    <r>
      <rPr>
        <i/>
        <sz val="11"/>
        <color theme="1"/>
        <rFont val="Arial"/>
        <family val="2"/>
      </rPr>
      <t>Bij een gebruikersauthenticatie wordt er gecontrolleert of iemand echt is wie die zegt dat die is. Bij een autorisatie wordt er bepaald wat die persoon mag doen, bijvoorbeeld wanneer gebruikers in loggen hebben de alleen toegang tot de functies die ze nodig hebben.</t>
    </r>
  </si>
  <si>
    <t>40. Indien er externe informatie, programma's of onderdelen gebruikt worden in de technologie, worden deze gecontroleerd, onderhouden en zijn ze veilig?</t>
  </si>
  <si>
    <t>41. Wordt de beveiliging regelmatig getest en zeker bij grote veranderingen?</t>
  </si>
  <si>
    <t>33. Wordt er een veilige coderingsstandaard gevolgd?</t>
  </si>
  <si>
    <t>34. Wordt de European Health Data Space toegepast?</t>
  </si>
  <si>
    <t>35. Voldoet de technologie aan de Europese verordening cyberweerbaarheid ?</t>
  </si>
  <si>
    <t>36. Volgt de fabrikant de normen die de gevoelige informatie beschermen tegen beveiligingslekken?</t>
  </si>
  <si>
    <t xml:space="preserve">37. Is het informatiebeveiligingsbeleid gemakkelijk toegankelijk voor gebruikers en professionals?
</t>
  </si>
  <si>
    <t>38. Is er een proces om onrechtmatige toegang tot en wijziging in de broncode van de technologie te voorkomen?</t>
  </si>
  <si>
    <t>39. Krijgen alleen de juiste personen toegang en is die toegang beveiligd met gebruikersauthenticatie en autorisatie?</t>
  </si>
  <si>
    <t>40. Indien er externe informatie, programma's of onderdelen gebruikt worden in de technologie, worden deze gecontrolleerd, onderhouden en zijn ze veilig?</t>
  </si>
  <si>
    <t>42. Werkt de technologie zoals bedoeld?</t>
  </si>
  <si>
    <r>
      <t xml:space="preserve">43. Is er informatie over alle technische vereisten voor het gebruik van de technologie?
</t>
    </r>
    <r>
      <rPr>
        <i/>
        <sz val="11"/>
        <color theme="1"/>
        <rFont val="Arial"/>
        <family val="2"/>
      </rPr>
      <t>Bijv. welke hardware is nodig om van de technologie gebruik te maken?</t>
    </r>
  </si>
  <si>
    <r>
      <t xml:space="preserve">44. Worden de principes van open-source software gevolgd?
</t>
    </r>
    <r>
      <rPr>
        <i/>
        <sz val="11"/>
        <color theme="1"/>
        <rFont val="Arial"/>
        <family val="2"/>
      </rPr>
      <t>Enkele voorbeelden zijn toegang tot informatie, samenwerken en het hanteren van gemeenschappelijke doelen. Deze zorgen voor snellere en betere oplossingen.</t>
    </r>
  </si>
  <si>
    <r>
      <t xml:space="preserve">45. Is er een configuratiebeheerplan opgesteld voor de technologie?
</t>
    </r>
    <r>
      <rPr>
        <i/>
        <sz val="11"/>
        <color theme="1"/>
        <rFont val="Arial"/>
        <family val="2"/>
      </rPr>
      <t>Dit plan zorgt ervoor dat de technologie blijft werken en dat problemen bij het gebruik zo snel mogelijk worden opgelost.</t>
    </r>
  </si>
  <si>
    <r>
      <t xml:space="preserve">46. Is er een validatie-en verificatieplan ?
</t>
    </r>
    <r>
      <rPr>
        <i/>
        <sz val="11"/>
        <color theme="1"/>
        <rFont val="Arial"/>
        <family val="2"/>
      </rPr>
      <t xml:space="preserve">Die gaan over de tests die nodig zijn als er iets verandert in de technologie of in het systeem. De validatie toont aan dat de technologie doet waarvoor die dient. De verificatie toont aan dat het werkt zoals gepland. </t>
    </r>
  </si>
  <si>
    <r>
      <t xml:space="preserve">47. Is er een plan voor de release en implementatie van de technologie?
</t>
    </r>
    <r>
      <rPr>
        <i/>
        <sz val="11"/>
        <color theme="1"/>
        <rFont val="Arial"/>
        <family val="2"/>
      </rPr>
      <t>Dat zorgt ervoor dat updates zonder problemen worden uitgevoerd.</t>
    </r>
  </si>
  <si>
    <t>48. Is er een plan gemaakt voor onderhoud zodat de technologie betrouwbaar blijft functioneren en zich aanpast naar de behoeftes?</t>
  </si>
  <si>
    <r>
      <t xml:space="preserve">49. Is het software systeem getest?
</t>
    </r>
    <r>
      <rPr>
        <i/>
        <sz val="11"/>
        <color theme="1"/>
        <rFont val="Arial"/>
        <family val="2"/>
      </rPr>
      <t xml:space="preserve"> Testen dienen uitgevoerd te worden op vlak van navigatie van de onderdelen, softwareplatformen en apparaten waarop het gebruikt wordt, samenwerking met andere software, een nieuwe versie van de technologie, bij problemen en meldingen van gebruikers.</t>
    </r>
  </si>
  <si>
    <t>50. Kan de technologie om met een aanzienlijke toename of piek in de vraag? *</t>
  </si>
  <si>
    <t>51. Kan de technologie gekoppeld worden aan het huidige aanbod en andere technologieën? *</t>
  </si>
  <si>
    <t>43. Is er informatie over alle technische vereisten voor het gebruik van de technologie?</t>
  </si>
  <si>
    <t>44. Worden de principes van open-source software gevolgd?</t>
  </si>
  <si>
    <t>45. Is er een configuratiebeheerplan opgesteld voor de technologie?</t>
  </si>
  <si>
    <t>46. Is er een validatie-en verificatieplan ?</t>
  </si>
  <si>
    <t>47. Is er een plan voor de release en implementatie van de technologie?</t>
  </si>
  <si>
    <t>49. Is het software systeem getest?</t>
  </si>
  <si>
    <t>27. Worden veiligheidsincidenten (vb. foutiefe doorverwijzing of lekken in data beveiliging) verzameld door zowel professionals, gebruikers als ontwikkelaars en beoordeeld?</t>
  </si>
  <si>
    <t>2. Kunnen de professionals mate van digitale inclusie bij gebruikers inschatten?</t>
  </si>
  <si>
    <t>5. Onderhouden professionals hun eigen mediawijsheid en digitale competenties?</t>
  </si>
  <si>
    <t>6. Zijn professionals zich bewust van de mogelijke gevolgen van digitale communicatie met gebruikers?</t>
  </si>
  <si>
    <t>7. Hebben de professionals de digitale en mediawijze competenties die relevant zijn voor hun werk?</t>
  </si>
  <si>
    <t>8. Maken de professionals onderbouwde keuzes over privacy, wetgeving, ethiek en deontologie binnen digitale zorg, hulpverlening en ondersteuning?</t>
  </si>
  <si>
    <r>
      <t xml:space="preserve">9. Vinden de professionals algemene informatie via een digitale weg, beoordelen ze dit kritisch en passen ze dit effectief toe?*
</t>
    </r>
    <r>
      <rPr>
        <i/>
        <sz val="11"/>
        <color theme="1"/>
        <rFont val="Arial"/>
        <family val="2"/>
      </rPr>
      <t>Bijv. een professional kan wetenschappelijke artikels opzoeken over het implementeren van een technologie en de bewezen technieken toepassen.</t>
    </r>
  </si>
  <si>
    <t>10. Houden de professionals rekening met het doel van de technologie, het netwerk, en mogelijkheden van de gebruikers bij het kiezen van een technologie en hebben ze aandacht wanneer er een alternatief nodig zou zijn?</t>
  </si>
  <si>
    <t>11. Betrekken professionals gebruikers bij de keuze over de technologie en staan ze open voor technologie die gebruikers al gebruiken?</t>
  </si>
  <si>
    <t>13. Kunnen professionals via digitale weg een professionele relatie opbouwen en/of onderhouden?</t>
  </si>
  <si>
    <t xml:space="preserve">14. Kunnen professionals digitaal helder en inclusief communiceren?*
</t>
  </si>
  <si>
    <r>
      <t xml:space="preserve">15. Kunnen professionals inschatten tijdens welke fase technologie best wordt ingezet?*
</t>
    </r>
    <r>
      <rPr>
        <i/>
        <sz val="11"/>
        <color theme="1"/>
        <rFont val="Arial"/>
        <family val="2"/>
      </rPr>
      <t>Zo kan technologie gebruikt worden tijdens de intake, diagnose, behandeling, evaluatie of nazorg.</t>
    </r>
  </si>
  <si>
    <t>16. Vinden professionals relevante en kwalitatieve technologische toepassingen en kunnen ze die gebruiken in het aanbod? *</t>
  </si>
  <si>
    <t>17. Hebben professionals een positief kritische ambassadeurshouding over het inzetten van technologie en de grenzen ervan en focussen ze op de meerwaarde voor de gebruiker?*</t>
  </si>
  <si>
    <t>18. Begrijpen de professionals het belang van veilig digitale gegevens delen over en met de gebruikers?</t>
  </si>
  <si>
    <t>19. Kunnen de professionals de gegevens van de gebruiker in een digitaal dossier (vb. patiëntendossier) raadplegen, analyseren, interpreteren en invoeren?</t>
  </si>
  <si>
    <t>20. Indien er een digitaal dossier wordt beheerd, leren professionals de gebruikers werken met hun dossier?</t>
  </si>
  <si>
    <t>21. Gaan professionals deontologisch om met het delen van gegevens uit het dossier van de gebruiker?</t>
  </si>
  <si>
    <t>22. Geven professionals mee vorm aan de visie over digitale zorg, hulpverlening en ondersteuning in de organisatie?*</t>
  </si>
  <si>
    <t>23. Versterken professionals het vertrouwen van andere professionals en gebruikers in het digitaal aanbod?*</t>
  </si>
  <si>
    <t>24. Zoeken professionals mee naar oplossingen voor problemen bij het digitale aanbod?*</t>
  </si>
  <si>
    <t>25. Evalueren de professionals de digitale zorg, hulpverlening en ondersteuning met bronnen en meetinstrumenten die zijn afgestemd op organisatorisch niveau?*</t>
  </si>
  <si>
    <t>26. Maken de professionals duidelijk welke ondersteuning ze nodig hebben om betere digitale zorg, hulpverlening en ondersteuning te bieden?*</t>
  </si>
  <si>
    <t>27. Laten professionals zich inspireren door evoluties in digitale zorg, hulpverlening en ondersteuning in de ruime professionele sector?*</t>
  </si>
  <si>
    <t>28. Willen professionals meewerken aan projecten die nieuwe perspectieven op digitaal handelen onderzoeken en ontwikkelen?*</t>
  </si>
  <si>
    <t>9. Vinden de professionals algemene informatie via een digitale weg, beoordelen ze dit kritisch en passen ze dit effectief toe?*</t>
  </si>
  <si>
    <t>14. Kunnen professionals digitaal helder en inclusief communiceren?*</t>
  </si>
  <si>
    <t>15. Kunnen professionals inschatten tijdens welke fase technologie best wordt ingezet?*</t>
  </si>
  <si>
    <t>18. Begrijpen de professionals het belang van digitale gegevens delen over en met de gebruikers?</t>
  </si>
  <si>
    <t>21. Gaan professionals dentologisch om met het delen van gegevens uit het dossier van de gebruiker?</t>
  </si>
  <si>
    <t>26. Maken de professionals duidelijk welke ondersteuning nodig is om betere digitale zorg, hulpverlening en ondersteuning te bieden?*</t>
  </si>
  <si>
    <t>12. Zijn professionals in staat om doordacht te kiezen wanneer en hoe ze de technologie inzetten, rekening houdend met het doel en de situatie?</t>
  </si>
  <si>
    <r>
      <t xml:space="preserve">Het instrument is opgebouwd rond drie pijlers: </t>
    </r>
    <r>
      <rPr>
        <b/>
        <sz val="11"/>
        <color rgb="FF000000"/>
        <rFont val="Calibri"/>
      </rPr>
      <t>technologie, organisatie en professionals</t>
    </r>
    <r>
      <rPr>
        <sz val="11"/>
        <color rgb="FF000000"/>
        <rFont val="Calibri"/>
      </rPr>
      <t xml:space="preserve">. De pijler technologie gaat over zowel de inhoud als de technische aspecten van de technologie. De pijler organisatie focust dan weer op de organisatorische aspecten en visie. Tot slot gaat de pijler professional over de vaardigheden van de medewerker in de digitale zorg, hulpverlening en ondersteuning.
Binnen elke pijler zijn verschillende kwaliteitscriteria opgenomen. Sommige criteria worden als </t>
    </r>
    <r>
      <rPr>
        <b/>
        <sz val="11"/>
        <color rgb="FF000000"/>
        <rFont val="Calibri"/>
      </rPr>
      <t>minimale</t>
    </r>
    <r>
      <rPr>
        <sz val="11"/>
        <color rgb="FF000000"/>
        <rFont val="Calibri"/>
      </rPr>
      <t xml:space="preserve"> </t>
    </r>
    <r>
      <rPr>
        <b/>
        <sz val="11"/>
        <color rgb="FF000000"/>
        <rFont val="Calibri"/>
      </rPr>
      <t>vereisten</t>
    </r>
    <r>
      <rPr>
        <sz val="11"/>
        <color rgb="FF000000"/>
        <rFont val="Calibri"/>
      </rPr>
      <t xml:space="preserve"> beschouwd, terwijl andere eerder </t>
    </r>
    <r>
      <rPr>
        <b/>
        <sz val="11"/>
        <color rgb="FF000000"/>
        <rFont val="Calibri"/>
      </rPr>
      <t>optioneel</t>
    </r>
    <r>
      <rPr>
        <sz val="11"/>
        <color rgb="FF000000"/>
        <rFont val="Calibri"/>
      </rPr>
      <t xml:space="preserve"> zijn. Optionele criteria zijn aangeduid met een * in het instrument.
Er is geen aparte pijler over de </t>
    </r>
    <r>
      <rPr>
        <b/>
        <sz val="11"/>
        <color rgb="FF000000"/>
        <rFont val="Calibri"/>
      </rPr>
      <t xml:space="preserve">gebruiker van digitale zorg, hulpverlening of ondersteuning </t>
    </r>
    <r>
      <rPr>
        <sz val="11"/>
        <color rgb="FF000000"/>
        <rFont val="Calibri"/>
      </rPr>
      <t>voorzien. Toch is hun betrokkenhoud cruciaal. In elk van de drie bestaande pijlers wordt de gebruiker dan ook expliciet meegenomen (bv. in het ontwikkelen van de technologie, het vormen van een visie of het inschatten van digitale competenties), om zo kwalitatieve digitale zorg, hulpverlening en ondersteuning op maat van de doelgroep te kunnen aanbieden.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</si>
</sst>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Arial"/>
      <family val="2"/>
    </font>
    <font>
      <b/>
      <sz val="11"/>
      <color theme="1"/>
      <name val="Calibri"/>
      <family val="2"/>
      <scheme val="minor"/>
    </font>
    <font>
      <b/>
      <sz val="11"/>
      <color theme="1"/>
      <name val="Arial"/>
      <family val="2"/>
    </font>
    <font>
      <sz val="11"/>
      <color theme="0"/>
      <name val="Arial"/>
      <family val="2"/>
    </font>
    <font>
      <u/>
      <sz val="11"/>
      <color theme="10"/>
      <name val="Calibri"/>
      <family val="2"/>
      <scheme val="minor"/>
    </font>
    <font>
      <i/>
      <sz val="11"/>
      <color theme="1"/>
      <name val="Arial"/>
      <family val="2"/>
    </font>
    <font>
      <b/>
      <sz val="10"/>
      <color theme="1"/>
      <name val="Arial"/>
      <family val="2"/>
    </font>
    <font>
      <sz val="10"/>
      <color theme="1"/>
      <name val="Arial"/>
      <family val="2"/>
    </font>
    <font>
      <b/>
      <i/>
      <sz val="10"/>
      <color theme="1"/>
      <name val="Arial"/>
      <family val="2"/>
    </font>
    <font>
      <sz val="10"/>
      <name val="Arial"/>
      <family val="2"/>
    </font>
    <font>
      <b/>
      <sz val="12"/>
      <color theme="1"/>
      <name val="Arial"/>
      <family val="2"/>
    </font>
    <font>
      <b/>
      <sz val="18"/>
      <color theme="1"/>
      <name val="Calibri"/>
      <family val="2"/>
      <scheme val="minor"/>
    </font>
    <font>
      <sz val="11"/>
      <color rgb="FF000000"/>
      <name val="Calibri"/>
    </font>
    <font>
      <b/>
      <sz val="11"/>
      <color rgb="FF000000"/>
      <name val="Calibri"/>
    </font>
  </fonts>
  <fills count="13">
    <fill>
      <patternFill patternType="none"/>
    </fill>
    <fill>
      <patternFill patternType="gray125"/>
    </fill>
    <fill>
      <patternFill patternType="solid">
        <fgColor theme="0"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lightUp"/>
    </fill>
    <fill>
      <patternFill patternType="solid">
        <fgColor theme="7"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cellStyleXfs>
  <cellXfs count="83">
    <xf numFmtId="0" fontId="0" fillId="0" borderId="0" xfId="0"/>
    <xf numFmtId="0" fontId="0" fillId="0" borderId="0" xfId="0" applyAlignment="1">
      <alignment vertical="top"/>
    </xf>
    <xf numFmtId="0" fontId="2" fillId="0" borderId="0" xfId="0" applyFont="1" applyAlignment="1">
      <alignment vertical="top"/>
    </xf>
    <xf numFmtId="0" fontId="1" fillId="0" borderId="0" xfId="0" applyFont="1" applyAlignment="1">
      <alignment horizontal="left" vertical="top" wrapText="1"/>
    </xf>
    <xf numFmtId="0" fontId="3" fillId="4" borderId="0" xfId="0" applyFont="1" applyFill="1" applyAlignment="1">
      <alignment horizontal="left" vertical="top" wrapText="1"/>
    </xf>
    <xf numFmtId="0" fontId="4" fillId="2" borderId="0" xfId="0" applyFont="1" applyFill="1" applyAlignment="1">
      <alignment horizontal="left" vertical="top" wrapText="1"/>
    </xf>
    <xf numFmtId="0" fontId="0" fillId="0" borderId="0" xfId="0" applyAlignment="1">
      <alignment horizontal="left" vertical="top"/>
    </xf>
    <xf numFmtId="0" fontId="3" fillId="0" borderId="0" xfId="0" applyFont="1" applyAlignment="1">
      <alignment horizontal="left" vertical="top" wrapText="1"/>
    </xf>
    <xf numFmtId="0" fontId="3" fillId="3" borderId="0" xfId="0" applyFont="1" applyFill="1" applyAlignment="1">
      <alignment horizontal="left" vertical="top" wrapText="1"/>
    </xf>
    <xf numFmtId="0" fontId="2" fillId="0" borderId="0" xfId="0" applyFont="1" applyAlignment="1">
      <alignment horizontal="left" vertical="top"/>
    </xf>
    <xf numFmtId="0" fontId="1" fillId="5" borderId="0" xfId="0" applyFont="1" applyFill="1" applyAlignment="1">
      <alignment horizontal="left" vertical="top" wrapText="1"/>
    </xf>
    <xf numFmtId="0" fontId="3" fillId="5" borderId="0" xfId="0" applyFont="1" applyFill="1" applyAlignment="1">
      <alignment horizontal="left" vertical="top" wrapText="1"/>
    </xf>
    <xf numFmtId="2" fontId="1" fillId="0" borderId="0" xfId="0" applyNumberFormat="1" applyFont="1" applyAlignment="1">
      <alignment horizontal="left" vertical="top" wrapText="1"/>
    </xf>
    <xf numFmtId="0" fontId="8" fillId="7" borderId="0" xfId="0" applyFont="1" applyFill="1" applyAlignment="1">
      <alignment horizontal="left" vertical="top"/>
    </xf>
    <xf numFmtId="0" fontId="7" fillId="0" borderId="1" xfId="0" applyFont="1" applyBorder="1" applyAlignment="1">
      <alignment horizontal="left" vertical="top"/>
    </xf>
    <xf numFmtId="0" fontId="7" fillId="3" borderId="0" xfId="0" applyFont="1" applyFill="1" applyAlignment="1">
      <alignment horizontal="left" vertical="top"/>
    </xf>
    <xf numFmtId="0" fontId="8" fillId="3" borderId="0" xfId="0" applyFont="1" applyFill="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top"/>
    </xf>
    <xf numFmtId="0" fontId="7" fillId="4" borderId="0" xfId="0" applyFont="1" applyFill="1" applyAlignment="1">
      <alignment horizontal="left" vertical="top"/>
    </xf>
    <xf numFmtId="0" fontId="8" fillId="4" borderId="0" xfId="0" applyFont="1" applyFill="1" applyAlignment="1">
      <alignment horizontal="left" vertical="top"/>
    </xf>
    <xf numFmtId="0" fontId="11" fillId="7" borderId="0" xfId="0" applyFont="1" applyFill="1" applyAlignment="1">
      <alignment horizontal="left" vertical="top"/>
    </xf>
    <xf numFmtId="0" fontId="3" fillId="8" borderId="0" xfId="0" applyFont="1" applyFill="1" applyAlignment="1">
      <alignment horizontal="left" vertical="top" wrapText="1"/>
    </xf>
    <xf numFmtId="0" fontId="1" fillId="8" borderId="0" xfId="0" applyFont="1" applyFill="1" applyAlignment="1">
      <alignment horizontal="left" vertical="top" wrapText="1"/>
    </xf>
    <xf numFmtId="0" fontId="11" fillId="8" borderId="0" xfId="0" applyFont="1" applyFill="1" applyAlignment="1">
      <alignment horizontal="left" vertical="top"/>
    </xf>
    <xf numFmtId="0" fontId="8" fillId="8" borderId="0" xfId="0" applyFont="1" applyFill="1" applyAlignment="1">
      <alignment horizontal="left" vertical="top"/>
    </xf>
    <xf numFmtId="0" fontId="8" fillId="9" borderId="0" xfId="0" applyFont="1" applyFill="1" applyAlignment="1">
      <alignment horizontal="left" vertical="top"/>
    </xf>
    <xf numFmtId="0" fontId="3" fillId="9" borderId="0" xfId="0" applyFont="1" applyFill="1" applyAlignment="1">
      <alignment horizontal="left" vertical="top" wrapText="1"/>
    </xf>
    <xf numFmtId="0" fontId="1" fillId="9" borderId="0" xfId="0" applyFont="1" applyFill="1" applyAlignment="1">
      <alignment horizontal="left" vertical="top" wrapText="1"/>
    </xf>
    <xf numFmtId="0" fontId="7" fillId="8" borderId="0" xfId="0" applyFont="1" applyFill="1" applyAlignment="1">
      <alignment horizontal="left" vertical="top"/>
    </xf>
    <xf numFmtId="0" fontId="10" fillId="0" borderId="0" xfId="1" applyFont="1" applyFill="1" applyBorder="1" applyAlignment="1">
      <alignment horizontal="left" vertical="top" wrapText="1"/>
    </xf>
    <xf numFmtId="0" fontId="7" fillId="8" borderId="2" xfId="0" applyFont="1" applyFill="1" applyBorder="1" applyAlignment="1">
      <alignment horizontal="left" vertical="top"/>
    </xf>
    <xf numFmtId="0" fontId="8" fillId="8" borderId="2" xfId="0" applyFont="1" applyFill="1" applyBorder="1" applyAlignment="1">
      <alignment horizontal="left" vertical="top"/>
    </xf>
    <xf numFmtId="0" fontId="8" fillId="9" borderId="2" xfId="0" applyFont="1" applyFill="1" applyBorder="1" applyAlignment="1">
      <alignment horizontal="left" vertical="top"/>
    </xf>
    <xf numFmtId="0" fontId="7" fillId="0" borderId="2" xfId="0" applyFont="1" applyBorder="1" applyAlignment="1">
      <alignment horizontal="left" vertical="top" wrapText="1"/>
    </xf>
    <xf numFmtId="0" fontId="8" fillId="0" borderId="2" xfId="0" applyFont="1" applyBorder="1" applyAlignment="1">
      <alignment horizontal="left" vertical="top"/>
    </xf>
    <xf numFmtId="0" fontId="3" fillId="11" borderId="0" xfId="0" applyFont="1" applyFill="1" applyAlignment="1">
      <alignment horizontal="left" vertical="top" wrapText="1"/>
    </xf>
    <xf numFmtId="0" fontId="1" fillId="11" borderId="0" xfId="0" applyFont="1" applyFill="1" applyAlignment="1">
      <alignment horizontal="left" vertical="top" wrapText="1"/>
    </xf>
    <xf numFmtId="0" fontId="11" fillId="12" borderId="0" xfId="0" applyFont="1" applyFill="1" applyAlignment="1">
      <alignment horizontal="left" vertical="top"/>
    </xf>
    <xf numFmtId="0" fontId="8" fillId="12" borderId="0" xfId="0" applyFont="1" applyFill="1" applyAlignment="1">
      <alignment horizontal="left" vertical="top"/>
    </xf>
    <xf numFmtId="0" fontId="7" fillId="10" borderId="0" xfId="0" applyFont="1" applyFill="1" applyAlignment="1">
      <alignment horizontal="left" vertical="top"/>
    </xf>
    <xf numFmtId="0" fontId="8" fillId="10" borderId="0" xfId="0" applyFont="1" applyFill="1" applyAlignment="1">
      <alignment horizontal="left" vertical="top"/>
    </xf>
    <xf numFmtId="0" fontId="7" fillId="11" borderId="0" xfId="0" applyFont="1" applyFill="1" applyAlignment="1">
      <alignment horizontal="left" vertical="top"/>
    </xf>
    <xf numFmtId="0" fontId="8" fillId="11" borderId="0" xfId="0" applyFont="1" applyFill="1" applyAlignment="1">
      <alignment horizontal="left" vertical="top"/>
    </xf>
    <xf numFmtId="0" fontId="2" fillId="11" borderId="0" xfId="0" applyFont="1" applyFill="1" applyAlignment="1">
      <alignment vertical="top"/>
    </xf>
    <xf numFmtId="0" fontId="8" fillId="0" borderId="0" xfId="0" applyFont="1" applyAlignment="1">
      <alignment wrapText="1"/>
    </xf>
    <xf numFmtId="0" fontId="12" fillId="0" borderId="0" xfId="0" applyFont="1" applyAlignment="1">
      <alignment wrapText="1"/>
    </xf>
    <xf numFmtId="0" fontId="7" fillId="9" borderId="2" xfId="0" applyFont="1" applyFill="1" applyBorder="1" applyAlignment="1">
      <alignment horizontal="left" vertical="top"/>
    </xf>
    <xf numFmtId="0" fontId="7" fillId="9" borderId="0" xfId="0" applyFont="1" applyFill="1" applyAlignment="1">
      <alignment horizontal="left" vertical="top"/>
    </xf>
    <xf numFmtId="0" fontId="0" fillId="0" borderId="0" xfId="0" applyAlignment="1">
      <alignment horizontal="left" vertical="top" wrapText="1"/>
    </xf>
    <xf numFmtId="0" fontId="13" fillId="0" borderId="0" xfId="0" applyFont="1" applyAlignment="1">
      <alignment horizontal="left" vertical="top" wrapText="1"/>
    </xf>
    <xf numFmtId="0" fontId="1" fillId="3" borderId="0" xfId="0" applyFont="1" applyFill="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3" fillId="5" borderId="0" xfId="0" applyFont="1" applyFill="1" applyAlignment="1" applyProtection="1">
      <alignment horizontal="left" vertical="top" wrapText="1"/>
      <protection hidden="1"/>
    </xf>
    <xf numFmtId="0" fontId="1" fillId="5" borderId="0" xfId="0" applyFont="1" applyFill="1" applyAlignment="1" applyProtection="1">
      <alignment horizontal="left" vertical="top" wrapText="1"/>
      <protection hidden="1"/>
    </xf>
    <xf numFmtId="0" fontId="1" fillId="3" borderId="0" xfId="0" applyFont="1" applyFill="1" applyAlignment="1" applyProtection="1">
      <alignment horizontal="left" vertical="top" wrapText="1"/>
      <protection hidden="1"/>
    </xf>
    <xf numFmtId="0" fontId="1" fillId="4" borderId="0" xfId="0" applyFont="1" applyFill="1" applyAlignment="1" applyProtection="1">
      <alignment horizontal="left" vertical="top" wrapText="1"/>
      <protection hidden="1"/>
    </xf>
    <xf numFmtId="0" fontId="4" fillId="2" borderId="0" xfId="0" applyFont="1"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2" fontId="1" fillId="0" borderId="0" xfId="0" applyNumberFormat="1" applyFont="1" applyAlignment="1" applyProtection="1">
      <alignment horizontal="left" vertical="top" wrapText="1"/>
      <protection hidden="1"/>
    </xf>
    <xf numFmtId="0" fontId="3" fillId="0" borderId="0" xfId="0" applyFont="1" applyAlignment="1" applyProtection="1">
      <alignment horizontal="left" vertical="top" wrapText="1"/>
      <protection locked="0"/>
    </xf>
    <xf numFmtId="0" fontId="0" fillId="4" borderId="0" xfId="0" applyFill="1" applyAlignment="1" applyProtection="1">
      <alignment vertical="top"/>
      <protection locked="0"/>
    </xf>
    <xf numFmtId="0" fontId="3" fillId="0" borderId="0" xfId="0" applyFont="1" applyAlignment="1" applyProtection="1">
      <alignment horizontal="left" vertical="top" wrapText="1"/>
    </xf>
    <xf numFmtId="0" fontId="3" fillId="5" borderId="0" xfId="0" applyFont="1" applyFill="1" applyAlignment="1" applyProtection="1">
      <alignment horizontal="left" vertical="top" wrapText="1"/>
    </xf>
    <xf numFmtId="0" fontId="1" fillId="5" borderId="0" xfId="0" applyFont="1" applyFill="1" applyAlignment="1" applyProtection="1">
      <alignment horizontal="left" vertical="top" wrapText="1"/>
    </xf>
    <xf numFmtId="0" fontId="0" fillId="0" borderId="0" xfId="0" applyAlignment="1" applyProtection="1">
      <alignment vertical="top"/>
    </xf>
    <xf numFmtId="0" fontId="3" fillId="10" borderId="0" xfId="0" applyFont="1" applyFill="1" applyAlignment="1" applyProtection="1">
      <alignment horizontal="left" vertical="top" wrapText="1"/>
    </xf>
    <xf numFmtId="0" fontId="1" fillId="10" borderId="0" xfId="0" applyFont="1" applyFill="1" applyAlignment="1" applyProtection="1">
      <alignment horizontal="left" vertical="top" wrapText="1"/>
    </xf>
    <xf numFmtId="0" fontId="1" fillId="0" borderId="0" xfId="0" applyFont="1" applyAlignment="1" applyProtection="1">
      <alignment horizontal="left" vertical="top" wrapText="1"/>
    </xf>
    <xf numFmtId="0" fontId="3" fillId="11" borderId="0" xfId="0" applyFont="1" applyFill="1" applyAlignment="1" applyProtection="1">
      <alignment horizontal="left" vertical="top" wrapText="1"/>
    </xf>
    <xf numFmtId="0" fontId="1" fillId="11" borderId="0" xfId="0" applyFont="1" applyFill="1" applyAlignment="1" applyProtection="1">
      <alignment horizontal="left" vertical="top" wrapText="1"/>
    </xf>
    <xf numFmtId="0" fontId="4" fillId="2" borderId="0" xfId="0" applyFont="1" applyFill="1" applyAlignment="1" applyProtection="1">
      <alignment horizontal="left" vertical="top" wrapText="1"/>
    </xf>
    <xf numFmtId="2" fontId="1" fillId="0" borderId="0" xfId="0" applyNumberFormat="1" applyFont="1" applyAlignment="1" applyProtection="1">
      <alignment horizontal="left" vertical="top" wrapText="1"/>
    </xf>
    <xf numFmtId="0" fontId="1" fillId="11" borderId="0" xfId="0" applyFont="1" applyFill="1" applyAlignment="1" applyProtection="1">
      <alignment horizontal="left" vertical="top" wrapText="1"/>
      <protection locked="0"/>
    </xf>
    <xf numFmtId="0" fontId="1" fillId="10" borderId="0" xfId="0" applyFont="1" applyFill="1" applyAlignment="1" applyProtection="1">
      <alignment horizontal="left" vertical="top" wrapText="1"/>
      <protection locked="0"/>
    </xf>
    <xf numFmtId="0" fontId="1" fillId="9" borderId="0" xfId="0" applyFont="1" applyFill="1" applyAlignment="1" applyProtection="1">
      <alignment horizontal="left" vertical="top" wrapText="1"/>
      <protection locked="0"/>
    </xf>
    <xf numFmtId="0" fontId="1" fillId="8" borderId="0" xfId="0" applyFont="1" applyFill="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Gemiddelde score alle criteria technologie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radarChart>
        <c:radarStyle val="marker"/>
        <c:varyColors val="0"/>
        <c:ser>
          <c:idx val="0"/>
          <c:order val="0"/>
          <c:spPr>
            <a:ln w="28575" cap="rnd">
              <a:solidFill>
                <a:schemeClr val="accent1"/>
              </a:solidFill>
              <a:round/>
            </a:ln>
            <a:effectLst/>
          </c:spPr>
          <c:marker>
            <c:symbol val="none"/>
          </c:marker>
          <c:cat>
            <c:strRef>
              <c:f>Technologie!$H$70:$H$74</c:f>
              <c:strCache>
                <c:ptCount val="5"/>
                <c:pt idx="0">
                  <c:v>Aanbieder</c:v>
                </c:pt>
                <c:pt idx="1">
                  <c:v>Doel</c:v>
                </c:pt>
                <c:pt idx="2">
                  <c:v>Gebruiksgemak</c:v>
                </c:pt>
                <c:pt idx="3">
                  <c:v>Deontologie</c:v>
                </c:pt>
                <c:pt idx="4">
                  <c:v>Robuuste bouw</c:v>
                </c:pt>
              </c:strCache>
            </c:strRef>
          </c:cat>
          <c:val>
            <c:numRef>
              <c:f>Technologie!$I$70:$I$74</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8E86-4F79-A803-D69ADEBB6CEE}"/>
            </c:ext>
          </c:extLst>
        </c:ser>
        <c:dLbls>
          <c:showLegendKey val="0"/>
          <c:showVal val="0"/>
          <c:showCatName val="0"/>
          <c:showSerName val="0"/>
          <c:showPercent val="0"/>
          <c:showBubbleSize val="0"/>
        </c:dLbls>
        <c:axId val="438705944"/>
        <c:axId val="438710536"/>
      </c:radarChart>
      <c:catAx>
        <c:axId val="438705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38710536"/>
        <c:crosses val="autoZero"/>
        <c:auto val="1"/>
        <c:lblAlgn val="ctr"/>
        <c:lblOffset val="100"/>
        <c:noMultiLvlLbl val="0"/>
      </c:catAx>
      <c:valAx>
        <c:axId val="438710536"/>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38705944"/>
        <c:crosses val="autoZero"/>
        <c:crossBetween val="between"/>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Gemiddelde</a:t>
            </a:r>
            <a:r>
              <a:rPr lang="en-US" baseline="0"/>
              <a:t> score minimale criteria technologie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Technologie!$I$76</c:f>
              <c:strCache>
                <c:ptCount val="1"/>
                <c:pt idx="0">
                  <c:v>Totaal minimale score</c:v>
                </c:pt>
              </c:strCache>
            </c:strRef>
          </c:tx>
          <c:spPr>
            <a:ln w="28575" cap="rnd">
              <a:solidFill>
                <a:schemeClr val="accent1"/>
              </a:solidFill>
              <a:round/>
            </a:ln>
            <a:effectLst/>
          </c:spPr>
          <c:marker>
            <c:symbol val="none"/>
          </c:marker>
          <c:cat>
            <c:strRef>
              <c:f>Technologie!$H$77:$H$81</c:f>
              <c:strCache>
                <c:ptCount val="5"/>
                <c:pt idx="0">
                  <c:v>Aanbieder</c:v>
                </c:pt>
                <c:pt idx="1">
                  <c:v>Doel</c:v>
                </c:pt>
                <c:pt idx="2">
                  <c:v>Gebruiksgemak</c:v>
                </c:pt>
                <c:pt idx="3">
                  <c:v>Deontologie</c:v>
                </c:pt>
                <c:pt idx="4">
                  <c:v>Robuuste bouw</c:v>
                </c:pt>
              </c:strCache>
            </c:strRef>
          </c:cat>
          <c:val>
            <c:numRef>
              <c:f>Technologie!$I$77:$I$81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3CEA-4D8B-982A-5D093F971ECA}"/>
            </c:ext>
          </c:extLst>
        </c:ser>
        <c:dLbls>
          <c:showLegendKey val="0"/>
          <c:showVal val="0"/>
          <c:showCatName val="0"/>
          <c:showSerName val="0"/>
          <c:showPercent val="0"/>
          <c:showBubbleSize val="0"/>
        </c:dLbls>
        <c:axId val="616278432"/>
        <c:axId val="616278912"/>
      </c:radarChart>
      <c:catAx>
        <c:axId val="61627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16278912"/>
        <c:crosses val="autoZero"/>
        <c:auto val="1"/>
        <c:lblAlgn val="ctr"/>
        <c:lblOffset val="100"/>
        <c:noMultiLvlLbl val="0"/>
      </c:catAx>
      <c:valAx>
        <c:axId val="61627891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16278432"/>
        <c:crosses val="autoZero"/>
        <c:crossBetween val="between"/>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Gemiddelde score alle criteria organisatie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radarChart>
        <c:radarStyle val="marker"/>
        <c:varyColors val="0"/>
        <c:ser>
          <c:idx val="0"/>
          <c:order val="0"/>
          <c:spPr>
            <a:ln w="28575" cap="rnd">
              <a:solidFill>
                <a:schemeClr val="accent1"/>
              </a:solidFill>
              <a:round/>
            </a:ln>
            <a:effectLst/>
          </c:spPr>
          <c:marker>
            <c:symbol val="none"/>
          </c:marker>
          <c:dPt>
            <c:idx val="0"/>
            <c:marker>
              <c:symbol val="none"/>
            </c:marker>
            <c:bubble3D val="0"/>
            <c:spPr>
              <a:ln w="28575" cap="rnd">
                <a:solidFill>
                  <a:schemeClr val="accent2"/>
                </a:solidFill>
                <a:round/>
              </a:ln>
              <a:effectLst/>
            </c:spPr>
            <c:extLst>
              <c:ext xmlns:c16="http://schemas.microsoft.com/office/drawing/2014/chart" uri="{C3380CC4-5D6E-409C-BE32-E72D297353CC}">
                <c16:uniqueId val="{00000003-23CB-4168-B6B0-F5C5147CE389}"/>
              </c:ext>
            </c:extLst>
          </c:dPt>
          <c:dPt>
            <c:idx val="1"/>
            <c:marker>
              <c:symbol val="none"/>
            </c:marker>
            <c:bubble3D val="0"/>
            <c:spPr>
              <a:ln w="28575" cap="rnd">
                <a:solidFill>
                  <a:schemeClr val="accent2"/>
                </a:solidFill>
                <a:round/>
              </a:ln>
              <a:effectLst/>
            </c:spPr>
            <c:extLst>
              <c:ext xmlns:c16="http://schemas.microsoft.com/office/drawing/2014/chart" uri="{C3380CC4-5D6E-409C-BE32-E72D297353CC}">
                <c16:uniqueId val="{00000001-23CB-4168-B6B0-F5C5147CE389}"/>
              </c:ext>
            </c:extLst>
          </c:dPt>
          <c:dPt>
            <c:idx val="2"/>
            <c:marker>
              <c:symbol val="none"/>
            </c:marker>
            <c:bubble3D val="0"/>
            <c:spPr>
              <a:ln w="28575" cap="rnd">
                <a:solidFill>
                  <a:schemeClr val="accent2"/>
                </a:solidFill>
                <a:round/>
              </a:ln>
              <a:effectLst/>
            </c:spPr>
            <c:extLst>
              <c:ext xmlns:c16="http://schemas.microsoft.com/office/drawing/2014/chart" uri="{C3380CC4-5D6E-409C-BE32-E72D297353CC}">
                <c16:uniqueId val="{00000002-23CB-4168-B6B0-F5C5147CE389}"/>
              </c:ext>
            </c:extLst>
          </c:dPt>
          <c:dPt>
            <c:idx val="3"/>
            <c:marker>
              <c:symbol val="none"/>
            </c:marker>
            <c:bubble3D val="0"/>
            <c:spPr>
              <a:ln w="28575" cap="rnd">
                <a:solidFill>
                  <a:schemeClr val="accent2"/>
                </a:solidFill>
                <a:round/>
              </a:ln>
              <a:effectLst/>
            </c:spPr>
            <c:extLst>
              <c:ext xmlns:c16="http://schemas.microsoft.com/office/drawing/2014/chart" uri="{C3380CC4-5D6E-409C-BE32-E72D297353CC}">
                <c16:uniqueId val="{00000004-23CB-4168-B6B0-F5C5147CE389}"/>
              </c:ext>
            </c:extLst>
          </c:dPt>
          <c:cat>
            <c:strRef>
              <c:f>Organisatie!$H$40:$H$43</c:f>
              <c:strCache>
                <c:ptCount val="4"/>
                <c:pt idx="0">
                  <c:v>Digitale zorg, hulpverlening en ondersteuning bieden</c:v>
                </c:pt>
                <c:pt idx="1">
                  <c:v>Kosten van het proces</c:v>
                </c:pt>
                <c:pt idx="2">
                  <c:v>Management</c:v>
                </c:pt>
                <c:pt idx="3">
                  <c:v>Cultuur</c:v>
                </c:pt>
              </c:strCache>
            </c:strRef>
          </c:cat>
          <c:val>
            <c:numRef>
              <c:f>Organisatie!$I$40:$I$43</c:f>
              <c:numCache>
                <c:formatCode>0.00</c:formatCode>
                <c:ptCount val="4"/>
                <c:pt idx="0">
                  <c:v>0</c:v>
                </c:pt>
                <c:pt idx="1">
                  <c:v>0</c:v>
                </c:pt>
                <c:pt idx="2">
                  <c:v>0</c:v>
                </c:pt>
                <c:pt idx="3">
                  <c:v>0</c:v>
                </c:pt>
              </c:numCache>
            </c:numRef>
          </c:val>
          <c:extLst>
            <c:ext xmlns:c16="http://schemas.microsoft.com/office/drawing/2014/chart" uri="{C3380CC4-5D6E-409C-BE32-E72D297353CC}">
              <c16:uniqueId val="{00000000-23CB-4168-B6B0-F5C5147CE389}"/>
            </c:ext>
          </c:extLst>
        </c:ser>
        <c:dLbls>
          <c:showLegendKey val="0"/>
          <c:showVal val="0"/>
          <c:showCatName val="0"/>
          <c:showSerName val="0"/>
          <c:showPercent val="0"/>
          <c:showBubbleSize val="0"/>
        </c:dLbls>
        <c:axId val="438705944"/>
        <c:axId val="438710536"/>
      </c:radarChart>
      <c:catAx>
        <c:axId val="438705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38710536"/>
        <c:crosses val="autoZero"/>
        <c:auto val="1"/>
        <c:lblAlgn val="ctr"/>
        <c:lblOffset val="100"/>
        <c:noMultiLvlLbl val="0"/>
      </c:catAx>
      <c:valAx>
        <c:axId val="438710536"/>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38705944"/>
        <c:crosses val="autoZero"/>
        <c:crossBetween val="between"/>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Gemiddelde</a:t>
            </a:r>
            <a:r>
              <a:rPr lang="en-US" baseline="0"/>
              <a:t> score minimale criteria organisatie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spPr>
            <a:ln w="28575" cap="rnd">
              <a:solidFill>
                <a:srgbClr val="FF0000"/>
              </a:solidFill>
              <a:round/>
            </a:ln>
            <a:effectLst/>
          </c:spPr>
          <c:marker>
            <c:symbol val="none"/>
          </c:marker>
          <c:cat>
            <c:strRef>
              <c:f>Organisatie!$H$46:$H$49</c:f>
              <c:strCache>
                <c:ptCount val="4"/>
                <c:pt idx="0">
                  <c:v>Digitale zorg, hulpverlening en ondersteuning bieden</c:v>
                </c:pt>
                <c:pt idx="1">
                  <c:v>Kosten van het proces</c:v>
                </c:pt>
                <c:pt idx="2">
                  <c:v>Management</c:v>
                </c:pt>
                <c:pt idx="3">
                  <c:v>Cultuur</c:v>
                </c:pt>
              </c:strCache>
            </c:strRef>
          </c:cat>
          <c:val>
            <c:numRef>
              <c:f>Organisatie!$I$46:$I$49</c:f>
              <c:numCache>
                <c:formatCode>0.00</c:formatCode>
                <c:ptCount val="4"/>
                <c:pt idx="0">
                  <c:v>0</c:v>
                </c:pt>
                <c:pt idx="1">
                  <c:v>0</c:v>
                </c:pt>
                <c:pt idx="2">
                  <c:v>0</c:v>
                </c:pt>
                <c:pt idx="3">
                  <c:v>0</c:v>
                </c:pt>
              </c:numCache>
            </c:numRef>
          </c:val>
          <c:extLst>
            <c:ext xmlns:c16="http://schemas.microsoft.com/office/drawing/2014/chart" uri="{C3380CC4-5D6E-409C-BE32-E72D297353CC}">
              <c16:uniqueId val="{00000000-8486-4E54-BFFB-2EB83CAC1100}"/>
            </c:ext>
          </c:extLst>
        </c:ser>
        <c:dLbls>
          <c:showLegendKey val="0"/>
          <c:showVal val="0"/>
          <c:showCatName val="0"/>
          <c:showSerName val="0"/>
          <c:showPercent val="0"/>
          <c:showBubbleSize val="0"/>
        </c:dLbls>
        <c:axId val="616278432"/>
        <c:axId val="616278912"/>
      </c:radarChart>
      <c:catAx>
        <c:axId val="61627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16278912"/>
        <c:crosses val="autoZero"/>
        <c:auto val="1"/>
        <c:lblAlgn val="ctr"/>
        <c:lblOffset val="100"/>
        <c:noMultiLvlLbl val="0"/>
      </c:catAx>
      <c:valAx>
        <c:axId val="61627891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16278432"/>
        <c:crosses val="autoZero"/>
        <c:crossBetween val="between"/>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Gemiddelde score alle criteria technologie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radarChart>
        <c:radarStyle val="marker"/>
        <c:varyColors val="0"/>
        <c:ser>
          <c:idx val="0"/>
          <c:order val="0"/>
          <c:spPr>
            <a:ln w="28575" cap="rnd">
              <a:solidFill>
                <a:schemeClr val="accent1"/>
              </a:solidFill>
              <a:round/>
            </a:ln>
            <a:effectLst/>
          </c:spPr>
          <c:marker>
            <c:symbol val="none"/>
          </c:marker>
          <c:val>
            <c:numRef>
              <c:f>Technologie!$I$70:$I$74</c:f>
            </c:numRef>
          </c:val>
          <c:extLst>
            <c:ext xmlns:c15="http://schemas.microsoft.com/office/drawing/2012/chart" uri="{02D57815-91ED-43cb-92C2-25804820EDAC}">
              <c15:filteredCategoryTitle>
                <c15:cat>
                  <c:strRef>
                    <c:extLst>
                      <c:ext uri="{02D57815-91ED-43cb-92C2-25804820EDAC}">
                        <c15:formulaRef>
                          <c15:sqref>Technologie!$H$70:$H$74</c15:sqref>
                        </c15:formulaRef>
                      </c:ext>
                    </c:extLst>
                  </c:strRef>
                </c15:cat>
              </c15:filteredCategoryTitle>
            </c:ext>
            <c:ext xmlns:c16="http://schemas.microsoft.com/office/drawing/2014/chart" uri="{C3380CC4-5D6E-409C-BE32-E72D297353CC}">
              <c16:uniqueId val="{00000000-9E45-4D30-87E9-C8284B544038}"/>
            </c:ext>
          </c:extLst>
        </c:ser>
        <c:dLbls>
          <c:showLegendKey val="0"/>
          <c:showVal val="0"/>
          <c:showCatName val="0"/>
          <c:showSerName val="0"/>
          <c:showPercent val="0"/>
          <c:showBubbleSize val="0"/>
        </c:dLbls>
        <c:axId val="438705944"/>
        <c:axId val="438710536"/>
      </c:radarChart>
      <c:catAx>
        <c:axId val="438705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38710536"/>
        <c:crosses val="autoZero"/>
        <c:auto val="1"/>
        <c:lblAlgn val="ctr"/>
        <c:lblOffset val="100"/>
        <c:noMultiLvlLbl val="0"/>
      </c:catAx>
      <c:valAx>
        <c:axId val="438710536"/>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387059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Gemiddelde</a:t>
            </a:r>
            <a:r>
              <a:rPr lang="en-US" baseline="0"/>
              <a:t> score minimale criteria technologie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Technologie!$I$76</c:f>
              <c:strCache>
                <c:ptCount val="1"/>
                <c:pt idx="0">
                  <c:v>Totaal minimale score</c:v>
                </c:pt>
              </c:strCache>
            </c:strRef>
          </c:tx>
          <c:spPr>
            <a:ln w="28575" cap="rnd">
              <a:solidFill>
                <a:schemeClr val="accent1"/>
              </a:solidFill>
              <a:round/>
            </a:ln>
            <a:effectLst/>
          </c:spPr>
          <c:marker>
            <c:symbol val="none"/>
          </c:marker>
          <c:val>
            <c:numRef>
              <c:f>Technologie!$I$77:$I$81</c:f>
            </c:numRef>
          </c:val>
          <c:extLst>
            <c:ext xmlns:c15="http://schemas.microsoft.com/office/drawing/2012/chart" uri="{02D57815-91ED-43cb-92C2-25804820EDAC}">
              <c15:filteredCategoryTitle>
                <c15:cat>
                  <c:strRef>
                    <c:extLst>
                      <c:ext uri="{02D57815-91ED-43cb-92C2-25804820EDAC}">
                        <c15:formulaRef>
                          <c15:sqref>Technologie!$H$77:$H$81</c15:sqref>
                        </c15:formulaRef>
                      </c:ext>
                    </c:extLst>
                  </c:strRef>
                </c15:cat>
              </c15:filteredCategoryTitle>
            </c:ext>
            <c:ext xmlns:c16="http://schemas.microsoft.com/office/drawing/2014/chart" uri="{C3380CC4-5D6E-409C-BE32-E72D297353CC}">
              <c16:uniqueId val="{00000000-F95A-4819-AA2D-54F57AE0ED64}"/>
            </c:ext>
          </c:extLst>
        </c:ser>
        <c:dLbls>
          <c:showLegendKey val="0"/>
          <c:showVal val="0"/>
          <c:showCatName val="0"/>
          <c:showSerName val="0"/>
          <c:showPercent val="0"/>
          <c:showBubbleSize val="0"/>
        </c:dLbls>
        <c:axId val="616278432"/>
        <c:axId val="616278912"/>
      </c:radarChart>
      <c:catAx>
        <c:axId val="61627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16278912"/>
        <c:crosses val="autoZero"/>
        <c:auto val="1"/>
        <c:lblAlgn val="ctr"/>
        <c:lblOffset val="100"/>
        <c:noMultiLvlLbl val="0"/>
      </c:catAx>
      <c:valAx>
        <c:axId val="61627891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162784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Gemiddelde score alle criteria professional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radarChart>
        <c:radarStyle val="marker"/>
        <c:varyColors val="0"/>
        <c:ser>
          <c:idx val="0"/>
          <c:order val="0"/>
          <c:spPr>
            <a:ln w="28575" cap="rnd">
              <a:solidFill>
                <a:schemeClr val="accent2"/>
              </a:solidFill>
              <a:round/>
            </a:ln>
            <a:effectLst/>
          </c:spPr>
          <c:marker>
            <c:symbol val="none"/>
          </c:marker>
          <c:dPt>
            <c:idx val="1"/>
            <c:marker>
              <c:symbol val="none"/>
            </c:marker>
            <c:bubble3D val="0"/>
            <c:spPr>
              <a:ln w="28575" cap="rnd">
                <a:solidFill>
                  <a:schemeClr val="accent2"/>
                </a:solidFill>
                <a:round/>
              </a:ln>
              <a:effectLst/>
            </c:spPr>
            <c:extLst>
              <c:ext xmlns:c16="http://schemas.microsoft.com/office/drawing/2014/chart" uri="{C3380CC4-5D6E-409C-BE32-E72D297353CC}">
                <c16:uniqueId val="{00000003-6BB9-4725-AD12-DEF5502C7DDB}"/>
              </c:ext>
            </c:extLst>
          </c:dPt>
          <c:dPt>
            <c:idx val="2"/>
            <c:marker>
              <c:symbol val="none"/>
            </c:marker>
            <c:bubble3D val="0"/>
            <c:spPr>
              <a:ln w="28575" cap="rnd">
                <a:solidFill>
                  <a:schemeClr val="accent2"/>
                </a:solidFill>
                <a:round/>
              </a:ln>
              <a:effectLst/>
            </c:spPr>
            <c:extLst>
              <c:ext xmlns:c16="http://schemas.microsoft.com/office/drawing/2014/chart" uri="{C3380CC4-5D6E-409C-BE32-E72D297353CC}">
                <c16:uniqueId val="{00000005-6BB9-4725-AD12-DEF5502C7DDB}"/>
              </c:ext>
            </c:extLst>
          </c:dPt>
          <c:cat>
            <c:strRef>
              <c:f>Professional!$H$42:$H$44</c:f>
              <c:strCache>
                <c:ptCount val="3"/>
                <c:pt idx="0">
                  <c:v>Digititale inclusie en digitale competenties bevorderen</c:v>
                </c:pt>
                <c:pt idx="1">
                  <c:v>Digitale zorg, hulpverlening en ondersteuning bieden</c:v>
                </c:pt>
                <c:pt idx="2">
                  <c:v>Digitale zorg, hulpverlening en ondersteuning op organisatieniveau mee vorm te geven</c:v>
                </c:pt>
              </c:strCache>
            </c:strRef>
          </c:cat>
          <c:val>
            <c:numRef>
              <c:f>Professional!$I$42:$I$44</c:f>
              <c:numCache>
                <c:formatCode>0.00</c:formatCode>
                <c:ptCount val="3"/>
                <c:pt idx="0">
                  <c:v>0</c:v>
                </c:pt>
                <c:pt idx="1">
                  <c:v>0</c:v>
                </c:pt>
                <c:pt idx="2">
                  <c:v>0</c:v>
                </c:pt>
              </c:numCache>
            </c:numRef>
          </c:val>
          <c:extLst>
            <c:ext xmlns:c16="http://schemas.microsoft.com/office/drawing/2014/chart" uri="{C3380CC4-5D6E-409C-BE32-E72D297353CC}">
              <c16:uniqueId val="{00000008-6BB9-4725-AD12-DEF5502C7DDB}"/>
            </c:ext>
          </c:extLst>
        </c:ser>
        <c:dLbls>
          <c:showLegendKey val="0"/>
          <c:showVal val="0"/>
          <c:showCatName val="0"/>
          <c:showSerName val="0"/>
          <c:showPercent val="0"/>
          <c:showBubbleSize val="0"/>
        </c:dLbls>
        <c:axId val="438705944"/>
        <c:axId val="438710536"/>
      </c:radarChart>
      <c:catAx>
        <c:axId val="438705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38710536"/>
        <c:crosses val="autoZero"/>
        <c:auto val="1"/>
        <c:lblAlgn val="ctr"/>
        <c:lblOffset val="100"/>
        <c:noMultiLvlLbl val="0"/>
      </c:catAx>
      <c:valAx>
        <c:axId val="438710536"/>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38705944"/>
        <c:crosses val="autoZero"/>
        <c:crossBetween val="between"/>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Gemiddelde</a:t>
            </a:r>
            <a:r>
              <a:rPr lang="en-US" baseline="0"/>
              <a:t> score minimale criteria professional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spPr>
            <a:ln w="28575" cap="rnd">
              <a:solidFill>
                <a:srgbClr val="FF0000"/>
              </a:solidFill>
              <a:round/>
            </a:ln>
            <a:effectLst/>
          </c:spPr>
          <c:marker>
            <c:symbol val="none"/>
          </c:marker>
          <c:cat>
            <c:strRef>
              <c:f>Professional!$H$47:$H$49</c:f>
              <c:strCache>
                <c:ptCount val="3"/>
                <c:pt idx="0">
                  <c:v>Digititale inclusie en digitale competenties bevorderen</c:v>
                </c:pt>
                <c:pt idx="1">
                  <c:v>Digitale zorg, hulpverlening en ondersteuning bieden</c:v>
                </c:pt>
                <c:pt idx="2">
                  <c:v>Digitale zorg, hulpverlening en ondersteuning op organisatieniveau mee vorm te geven GEEN MINIMALE CRITERIA</c:v>
                </c:pt>
              </c:strCache>
            </c:strRef>
          </c:cat>
          <c:val>
            <c:numRef>
              <c:f>Professional!$I$47:$I$49</c:f>
              <c:numCache>
                <c:formatCode>0.00</c:formatCode>
                <c:ptCount val="3"/>
                <c:pt idx="0">
                  <c:v>0</c:v>
                </c:pt>
                <c:pt idx="1">
                  <c:v>0</c:v>
                </c:pt>
              </c:numCache>
            </c:numRef>
          </c:val>
          <c:extLst>
            <c:ext xmlns:c16="http://schemas.microsoft.com/office/drawing/2014/chart" uri="{C3380CC4-5D6E-409C-BE32-E72D297353CC}">
              <c16:uniqueId val="{00000000-3A74-4E5B-B772-31C7D66202EA}"/>
            </c:ext>
          </c:extLst>
        </c:ser>
        <c:dLbls>
          <c:showLegendKey val="0"/>
          <c:showVal val="0"/>
          <c:showCatName val="0"/>
          <c:showSerName val="0"/>
          <c:showPercent val="0"/>
          <c:showBubbleSize val="0"/>
        </c:dLbls>
        <c:axId val="616278432"/>
        <c:axId val="616278912"/>
      </c:radarChart>
      <c:catAx>
        <c:axId val="61627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16278912"/>
        <c:crosses val="autoZero"/>
        <c:auto val="1"/>
        <c:lblAlgn val="ctr"/>
        <c:lblOffset val="100"/>
        <c:noMultiLvlLbl val="0"/>
      </c:catAx>
      <c:valAx>
        <c:axId val="61627891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16278432"/>
        <c:crosses val="autoZero"/>
        <c:crossBetween val="between"/>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115956</xdr:colOff>
      <xdr:row>370</xdr:row>
      <xdr:rowOff>53506</xdr:rowOff>
    </xdr:from>
    <xdr:to>
      <xdr:col>0</xdr:col>
      <xdr:colOff>4892857</xdr:colOff>
      <xdr:row>385</xdr:row>
      <xdr:rowOff>66262</xdr:rowOff>
    </xdr:to>
    <xdr:graphicFrame macro="">
      <xdr:nvGraphicFramePr>
        <xdr:cNvPr id="2" name="Grafiek 4">
          <a:extLst>
            <a:ext uri="{FF2B5EF4-FFF2-40B4-BE49-F238E27FC236}">
              <a16:creationId xmlns:a16="http://schemas.microsoft.com/office/drawing/2014/main" id="{0B3912EE-FD31-4528-B96B-D3E3D7721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75206</xdr:colOff>
      <xdr:row>386</xdr:row>
      <xdr:rowOff>132523</xdr:rowOff>
    </xdr:from>
    <xdr:to>
      <xdr:col>0</xdr:col>
      <xdr:colOff>4855513</xdr:colOff>
      <xdr:row>401</xdr:row>
      <xdr:rowOff>169462</xdr:rowOff>
    </xdr:to>
    <xdr:graphicFrame macro="">
      <xdr:nvGraphicFramePr>
        <xdr:cNvPr id="3" name="Chart 2">
          <a:extLst>
            <a:ext uri="{FF2B5EF4-FFF2-40B4-BE49-F238E27FC236}">
              <a16:creationId xmlns:a16="http://schemas.microsoft.com/office/drawing/2014/main" id="{AE657680-A0CB-4296-AD65-E262148601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115956</xdr:colOff>
      <xdr:row>160</xdr:row>
      <xdr:rowOff>53506</xdr:rowOff>
    </xdr:from>
    <xdr:to>
      <xdr:col>0</xdr:col>
      <xdr:colOff>4892857</xdr:colOff>
      <xdr:row>175</xdr:row>
      <xdr:rowOff>66262</xdr:rowOff>
    </xdr:to>
    <xdr:graphicFrame macro="">
      <xdr:nvGraphicFramePr>
        <xdr:cNvPr id="2" name="Grafiek 4">
          <a:extLst>
            <a:ext uri="{FF2B5EF4-FFF2-40B4-BE49-F238E27FC236}">
              <a16:creationId xmlns:a16="http://schemas.microsoft.com/office/drawing/2014/main" id="{6DCE3ACC-CF93-4075-A32E-58D4C548C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75206</xdr:colOff>
      <xdr:row>176</xdr:row>
      <xdr:rowOff>136333</xdr:rowOff>
    </xdr:from>
    <xdr:to>
      <xdr:col>0</xdr:col>
      <xdr:colOff>4859323</xdr:colOff>
      <xdr:row>192</xdr:row>
      <xdr:rowOff>82826</xdr:rowOff>
    </xdr:to>
    <xdr:graphicFrame macro="">
      <xdr:nvGraphicFramePr>
        <xdr:cNvPr id="3" name="Chart 2">
          <a:extLst>
            <a:ext uri="{FF2B5EF4-FFF2-40B4-BE49-F238E27FC236}">
              <a16:creationId xmlns:a16="http://schemas.microsoft.com/office/drawing/2014/main" id="{E3CCCE1B-8D81-4667-AD9C-463AFEFEE8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115956</xdr:colOff>
      <xdr:row>380</xdr:row>
      <xdr:rowOff>53506</xdr:rowOff>
    </xdr:from>
    <xdr:to>
      <xdr:col>0</xdr:col>
      <xdr:colOff>4892857</xdr:colOff>
      <xdr:row>395</xdr:row>
      <xdr:rowOff>66262</xdr:rowOff>
    </xdr:to>
    <xdr:graphicFrame macro="">
      <xdr:nvGraphicFramePr>
        <xdr:cNvPr id="2" name="Grafiek 4">
          <a:extLst>
            <a:ext uri="{FF2B5EF4-FFF2-40B4-BE49-F238E27FC236}">
              <a16:creationId xmlns:a16="http://schemas.microsoft.com/office/drawing/2014/main" id="{3BF81C1F-E2B5-4185-8DDA-507747B23E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75206</xdr:colOff>
      <xdr:row>396</xdr:row>
      <xdr:rowOff>132523</xdr:rowOff>
    </xdr:from>
    <xdr:to>
      <xdr:col>0</xdr:col>
      <xdr:colOff>4855513</xdr:colOff>
      <xdr:row>411</xdr:row>
      <xdr:rowOff>169462</xdr:rowOff>
    </xdr:to>
    <xdr:graphicFrame macro="">
      <xdr:nvGraphicFramePr>
        <xdr:cNvPr id="3" name="Chart 2">
          <a:extLst>
            <a:ext uri="{FF2B5EF4-FFF2-40B4-BE49-F238E27FC236}">
              <a16:creationId xmlns:a16="http://schemas.microsoft.com/office/drawing/2014/main" id="{2B6CDB94-BDB8-4126-B046-CE22AF624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40750</xdr:colOff>
      <xdr:row>206</xdr:row>
      <xdr:rowOff>0</xdr:rowOff>
    </xdr:from>
    <xdr:to>
      <xdr:col>0</xdr:col>
      <xdr:colOff>4821461</xdr:colOff>
      <xdr:row>217</xdr:row>
      <xdr:rowOff>73302</xdr:rowOff>
    </xdr:to>
    <xdr:graphicFrame macro="">
      <xdr:nvGraphicFramePr>
        <xdr:cNvPr id="4" name="Grafiek 4">
          <a:extLst>
            <a:ext uri="{FF2B5EF4-FFF2-40B4-BE49-F238E27FC236}">
              <a16:creationId xmlns:a16="http://schemas.microsoft.com/office/drawing/2014/main" id="{E0AB4417-3663-4526-B085-9FD026863D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219</xdr:row>
      <xdr:rowOff>66924</xdr:rowOff>
    </xdr:from>
    <xdr:to>
      <xdr:col>0</xdr:col>
      <xdr:colOff>4780307</xdr:colOff>
      <xdr:row>227</xdr:row>
      <xdr:rowOff>10850</xdr:rowOff>
    </xdr:to>
    <xdr:graphicFrame macro="">
      <xdr:nvGraphicFramePr>
        <xdr:cNvPr id="5" name="Chart 4">
          <a:extLst>
            <a:ext uri="{FF2B5EF4-FFF2-40B4-BE49-F238E27FC236}">
              <a16:creationId xmlns:a16="http://schemas.microsoft.com/office/drawing/2014/main" id="{E9BF7828-19F0-434D-B0D7-247E7C177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D7C40-CAEC-460F-9D01-A7C27BB3675A}">
  <dimension ref="A1:A9"/>
  <sheetViews>
    <sheetView view="pageLayout" zoomScaleNormal="100" workbookViewId="0">
      <selection activeCell="A6" sqref="A6"/>
    </sheetView>
  </sheetViews>
  <sheetFormatPr defaultRowHeight="14.4" x14ac:dyDescent="0.3"/>
  <cols>
    <col min="1" max="1" width="88" customWidth="1"/>
    <col min="2" max="2" width="19.109375" customWidth="1"/>
    <col min="3" max="3" width="1.88671875" customWidth="1"/>
    <col min="4" max="4" width="10.44140625" customWidth="1"/>
    <col min="5" max="5" width="1.6640625" customWidth="1"/>
    <col min="6" max="6" width="16.44140625" customWidth="1"/>
  </cols>
  <sheetData>
    <row r="1" spans="1:1" x14ac:dyDescent="0.3">
      <c r="A1" t="e" vm="1">
        <v>#VALUE!</v>
      </c>
    </row>
    <row r="2" spans="1:1" x14ac:dyDescent="0.3">
      <c r="A2" t="e" vm="2">
        <v>#VALUE!</v>
      </c>
    </row>
    <row r="3" spans="1:1" ht="16.2" customHeight="1" x14ac:dyDescent="0.3">
      <c r="A3" t="e" vm="3">
        <v>#VALUE!</v>
      </c>
    </row>
    <row r="4" spans="1:1" ht="32.4" customHeight="1" x14ac:dyDescent="0.45">
      <c r="A4" s="50" t="s">
        <v>0</v>
      </c>
    </row>
    <row r="5" spans="1:1" ht="31.2" customHeight="1" x14ac:dyDescent="0.3"/>
    <row r="6" spans="1:1" ht="153.6" customHeight="1" x14ac:dyDescent="0.3">
      <c r="A6" s="53" t="s">
        <v>132</v>
      </c>
    </row>
    <row r="7" spans="1:1" ht="226.95" customHeight="1" x14ac:dyDescent="0.3">
      <c r="A7" s="54" t="s">
        <v>215</v>
      </c>
    </row>
    <row r="8" spans="1:1" ht="152.4" customHeight="1" x14ac:dyDescent="0.3">
      <c r="A8" s="53" t="s">
        <v>1</v>
      </c>
    </row>
    <row r="9" spans="1:1" ht="28.8" x14ac:dyDescent="0.3">
      <c r="A9" s="53" t="s">
        <v>2</v>
      </c>
    </row>
  </sheetData>
  <sheetProtection algorithmName="SHA-512" hashValue="4OQpP9x6j6SiGsds612xg3c8ZLsFY+FQOz+ISNWRhKs4DYL7zW6ehsONwEnXxv1GU/WMfxnq4FsWj/Lr98H34A==" saltValue="kYqBVwt+j0hGu/7g+ly8m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4DDE2-0E28-4BF1-8536-DA489674C356}">
  <sheetPr>
    <tabColor theme="7"/>
  </sheetPr>
  <dimension ref="A1:J81"/>
  <sheetViews>
    <sheetView zoomScale="90" zoomScaleNormal="90" workbookViewId="0">
      <pane ySplit="1" topLeftCell="A61" activePane="bottomLeft" state="frozen"/>
      <selection pane="bottomLeft" activeCell="R73" sqref="R73"/>
    </sheetView>
  </sheetViews>
  <sheetFormatPr defaultColWidth="8.6640625" defaultRowHeight="14.4" x14ac:dyDescent="0.3"/>
  <cols>
    <col min="1" max="1" width="59.5546875" style="3" customWidth="1"/>
    <col min="2" max="6" width="5.6640625" style="3" customWidth="1"/>
    <col min="7" max="7" width="4.6640625" style="3" customWidth="1"/>
    <col min="8" max="8" width="15.33203125" style="60" hidden="1" customWidth="1"/>
    <col min="9" max="9" width="8.6640625" style="60" hidden="1" customWidth="1"/>
    <col min="10" max="10" width="30.33203125" style="56" bestFit="1" customWidth="1"/>
    <col min="11" max="16384" width="8.6640625" style="1"/>
  </cols>
  <sheetData>
    <row r="1" spans="1:10" ht="27.6" x14ac:dyDescent="0.3">
      <c r="A1" s="7" t="s">
        <v>3</v>
      </c>
      <c r="B1" s="7">
        <v>0</v>
      </c>
      <c r="C1" s="7">
        <v>1</v>
      </c>
      <c r="D1" s="7">
        <v>2</v>
      </c>
      <c r="E1" s="7">
        <v>3</v>
      </c>
      <c r="F1" s="7">
        <v>4</v>
      </c>
      <c r="G1" s="7" t="s">
        <v>4</v>
      </c>
      <c r="H1" s="59"/>
      <c r="J1" s="66" t="s">
        <v>5</v>
      </c>
    </row>
    <row r="2" spans="1:10" ht="27.6" x14ac:dyDescent="0.3">
      <c r="A2" s="8" t="s">
        <v>6</v>
      </c>
      <c r="B2" s="55"/>
      <c r="C2" s="55"/>
      <c r="D2" s="55"/>
      <c r="E2" s="55"/>
      <c r="F2" s="55"/>
      <c r="G2" s="55"/>
      <c r="H2" s="61" t="s">
        <v>7</v>
      </c>
      <c r="I2" s="61" t="s">
        <v>8</v>
      </c>
      <c r="J2" s="55"/>
    </row>
    <row r="3" spans="1:10" ht="27.6" x14ac:dyDescent="0.3">
      <c r="A3" s="3" t="s">
        <v>111</v>
      </c>
      <c r="B3" s="56"/>
      <c r="C3" s="56"/>
      <c r="D3" s="56"/>
      <c r="E3" s="56"/>
      <c r="F3" s="56"/>
      <c r="G3" s="56"/>
      <c r="H3" s="60" t="str">
        <f>IF(B3&lt;&gt;"",0,IF(C3&lt;&gt;"",1,IF(D3&lt;&gt;"",2,IF(E3&lt;&gt;"",3,IF(F3&lt;&gt;"",4,"")))))</f>
        <v/>
      </c>
      <c r="I3" s="60" t="str">
        <f>IF(AND(B3="",C3="",D3="",E3="",F3="",G3=""),"n.v.t.",IF(B3&lt;&gt;"",0,IF(C3&lt;&gt;"",1,IF(D3&lt;&gt;"",2,IF(E3&lt;&gt;"",3,IF(F3&lt;&gt;"",4,IF(G3&lt;&gt;"","?","")))))))</f>
        <v>n.v.t.</v>
      </c>
    </row>
    <row r="4" spans="1:10" x14ac:dyDescent="0.3">
      <c r="A4" s="3" t="s">
        <v>112</v>
      </c>
      <c r="B4" s="56"/>
      <c r="C4" s="56"/>
      <c r="D4" s="56"/>
      <c r="E4" s="56"/>
      <c r="F4" s="56"/>
      <c r="G4" s="56"/>
      <c r="H4" s="60" t="str">
        <f>IF(B4&lt;&gt;"",0,IF(C4&lt;&gt;"",1,IF(D4&lt;&gt;"",2,IF(E4&lt;&gt;"",3,IF(F4&lt;&gt;"",4,"")))))</f>
        <v/>
      </c>
      <c r="I4" s="60" t="str">
        <f>IF(AND(B4="",C4="",D4="",E4="",F4="",G4=""),"n.v.t.",IF(B4&lt;&gt;"",0,IF(C4&lt;&gt;"",1,IF(D4&lt;&gt;"",2,IF(E4&lt;&gt;"",3,IF(F4&lt;&gt;"",4,IF(G4&lt;&gt;"","?","")))))))</f>
        <v>n.v.t.</v>
      </c>
    </row>
    <row r="5" spans="1:10" ht="41.4" x14ac:dyDescent="0.3">
      <c r="A5" s="3" t="s">
        <v>122</v>
      </c>
      <c r="B5" s="56"/>
      <c r="C5" s="56"/>
      <c r="D5" s="56"/>
      <c r="E5" s="56"/>
      <c r="F5" s="56"/>
      <c r="G5" s="56"/>
      <c r="H5" s="60" t="str">
        <f>IF(B5&lt;&gt;"",0,IF(C5&lt;&gt;"",1,IF(D5&lt;&gt;"",2,IF(E5&lt;&gt;"",3,IF(F5&lt;&gt;"",4,"")))))</f>
        <v/>
      </c>
      <c r="I5" s="60" t="str">
        <f>IF(AND(B5="",C5="",D5="",E5="",F5="",G5=""),"n.v.t.",IF(B5&lt;&gt;"",0,IF(C5&lt;&gt;"",1,IF(D5&lt;&gt;"",2,IF(E5&lt;&gt;"",3,IF(F5&lt;&gt;"",4,IF(G5&lt;&gt;"","?","")))))))</f>
        <v>n.v.t.</v>
      </c>
    </row>
    <row r="6" spans="1:10" x14ac:dyDescent="0.3">
      <c r="A6" s="8" t="s">
        <v>9</v>
      </c>
      <c r="B6" s="55"/>
      <c r="C6" s="55"/>
      <c r="D6" s="55"/>
      <c r="E6" s="55"/>
      <c r="F6" s="55"/>
      <c r="G6" s="55"/>
      <c r="H6" s="61"/>
      <c r="I6" s="61"/>
      <c r="J6" s="55"/>
    </row>
    <row r="7" spans="1:10" x14ac:dyDescent="0.3">
      <c r="A7" s="4" t="s">
        <v>10</v>
      </c>
      <c r="B7" s="57"/>
      <c r="C7" s="57"/>
      <c r="D7" s="57"/>
      <c r="E7" s="57"/>
      <c r="F7" s="57"/>
      <c r="G7" s="57"/>
      <c r="H7" s="62"/>
      <c r="I7" s="62"/>
      <c r="J7" s="57"/>
    </row>
    <row r="8" spans="1:10" ht="27.6" x14ac:dyDescent="0.3">
      <c r="A8" s="3" t="s">
        <v>11</v>
      </c>
      <c r="B8" s="56"/>
      <c r="C8" s="56"/>
      <c r="D8" s="56"/>
      <c r="E8" s="56"/>
      <c r="F8" s="56"/>
      <c r="G8" s="56"/>
      <c r="H8" s="60" t="str">
        <f>IF(B8&lt;&gt;"",0,IF(C8&lt;&gt;"",1,IF(D8&lt;&gt;"",2,IF(E8&lt;&gt;"",3,IF(F8&lt;&gt;"",4,"")))))</f>
        <v/>
      </c>
      <c r="I8" s="60" t="str">
        <f>IF(AND(B8="",C8="",D8="",E8="",F8="",G8=""),"n.v.t.",IF(B8&lt;&gt;"",0,IF(C8&lt;&gt;"",1,IF(D8&lt;&gt;"",2,IF(E8&lt;&gt;"",3,IF(F8&lt;&gt;"",4,IF(G8&lt;&gt;"","?","")))))))</f>
        <v>n.v.t.</v>
      </c>
    </row>
    <row r="9" spans="1:10" ht="156.6" x14ac:dyDescent="0.3">
      <c r="A9" s="3" t="s">
        <v>107</v>
      </c>
      <c r="B9" s="56"/>
      <c r="C9" s="58"/>
      <c r="D9" s="58"/>
      <c r="E9" s="58"/>
      <c r="F9" s="56"/>
      <c r="G9" s="56"/>
      <c r="H9" s="60" t="str">
        <f t="shared" ref="H9:H14" si="0">IF(B9&lt;&gt;"",0,IF(C9&lt;&gt;"",1,IF(D9&lt;&gt;"",2,IF(E9&lt;&gt;"",3,IF(F9&lt;&gt;"",4,"")))))</f>
        <v/>
      </c>
      <c r="I9" s="60" t="str">
        <f t="shared" ref="I9:I14" si="1">IF(AND(B9="",C9="",D9="",E9="",F9="",G9=""),"n.v.t.",IF(B9&lt;&gt;"",0,IF(C9&lt;&gt;"",1,IF(D9&lt;&gt;"",2,IF(E9&lt;&gt;"",3,IF(F9&lt;&gt;"",4,IF(G9&lt;&gt;"","?","")))))))</f>
        <v>n.v.t.</v>
      </c>
    </row>
    <row r="10" spans="1:10" ht="127.2" x14ac:dyDescent="0.3">
      <c r="A10" s="3" t="s">
        <v>12</v>
      </c>
      <c r="B10" s="56"/>
      <c r="C10" s="58"/>
      <c r="D10" s="58"/>
      <c r="E10" s="58"/>
      <c r="F10" s="56"/>
      <c r="G10" s="56"/>
      <c r="H10" s="60" t="str">
        <f t="shared" si="0"/>
        <v/>
      </c>
      <c r="I10" s="60" t="str">
        <f t="shared" si="1"/>
        <v>n.v.t.</v>
      </c>
    </row>
    <row r="11" spans="1:10" ht="27.6" x14ac:dyDescent="0.3">
      <c r="A11" s="3" t="s">
        <v>146</v>
      </c>
      <c r="B11" s="56"/>
      <c r="C11" s="56"/>
      <c r="D11" s="56"/>
      <c r="E11" s="56"/>
      <c r="F11" s="56"/>
      <c r="G11" s="56"/>
      <c r="H11" s="60" t="str">
        <f t="shared" si="0"/>
        <v/>
      </c>
      <c r="I11" s="60" t="str">
        <f t="shared" si="1"/>
        <v>n.v.t.</v>
      </c>
    </row>
    <row r="12" spans="1:10" ht="55.2" x14ac:dyDescent="0.3">
      <c r="A12" s="3" t="s">
        <v>139</v>
      </c>
      <c r="B12" s="56"/>
      <c r="C12" s="56"/>
      <c r="D12" s="56"/>
      <c r="E12" s="56"/>
      <c r="F12" s="56"/>
      <c r="G12" s="56"/>
      <c r="H12" s="60" t="str">
        <f t="shared" si="0"/>
        <v/>
      </c>
      <c r="I12" s="60" t="str">
        <f t="shared" si="1"/>
        <v>n.v.t.</v>
      </c>
    </row>
    <row r="13" spans="1:10" x14ac:dyDescent="0.3">
      <c r="A13" s="4" t="s">
        <v>13</v>
      </c>
      <c r="B13" s="57"/>
      <c r="C13" s="57"/>
      <c r="D13" s="57"/>
      <c r="E13" s="57"/>
      <c r="F13" s="57"/>
      <c r="G13" s="57"/>
      <c r="H13" s="62"/>
      <c r="I13" s="62"/>
      <c r="J13" s="57"/>
    </row>
    <row r="14" spans="1:10" ht="41.4" x14ac:dyDescent="0.3">
      <c r="A14" s="3" t="s">
        <v>14</v>
      </c>
      <c r="B14" s="56"/>
      <c r="C14" s="56"/>
      <c r="D14" s="56"/>
      <c r="E14" s="56"/>
      <c r="F14" s="56"/>
      <c r="G14" s="56"/>
      <c r="H14" s="60" t="str">
        <f t="shared" si="0"/>
        <v/>
      </c>
      <c r="I14" s="60" t="str">
        <f t="shared" si="1"/>
        <v>n.v.t.</v>
      </c>
    </row>
    <row r="15" spans="1:10" ht="99" x14ac:dyDescent="0.3">
      <c r="A15" s="3" t="s">
        <v>141</v>
      </c>
      <c r="B15" s="56"/>
      <c r="C15" s="56"/>
      <c r="D15" s="56"/>
      <c r="E15" s="56"/>
      <c r="F15" s="56"/>
      <c r="G15" s="56"/>
      <c r="H15" s="60" t="str">
        <f t="shared" ref="H15:H19" si="2">IF(B15&lt;&gt;"",0,IF(C15&lt;&gt;"",1,IF(D15&lt;&gt;"",2,IF(E15&lt;&gt;"",3,IF(F15&lt;&gt;"",4,"")))))</f>
        <v/>
      </c>
      <c r="I15" s="60" t="str">
        <f t="shared" ref="I15:I19" si="3">IF(AND(B15="",C15="",D15="",E15="",F15="",G15=""),"n.v.t.",IF(B15&lt;&gt;"",0,IF(C15&lt;&gt;"",1,IF(D15&lt;&gt;"",2,IF(E15&lt;&gt;"",3,IF(F15&lt;&gt;"",4,IF(G15&lt;&gt;"","?","")))))))</f>
        <v>n.v.t.</v>
      </c>
    </row>
    <row r="16" spans="1:10" ht="41.4" x14ac:dyDescent="0.3">
      <c r="A16" s="3" t="s">
        <v>113</v>
      </c>
      <c r="B16" s="56"/>
      <c r="C16" s="56"/>
      <c r="D16" s="56"/>
      <c r="E16" s="56"/>
      <c r="F16" s="56"/>
      <c r="G16" s="56"/>
      <c r="H16" s="60" t="str">
        <f t="shared" si="2"/>
        <v/>
      </c>
      <c r="I16" s="60" t="str">
        <f t="shared" si="3"/>
        <v>n.v.t.</v>
      </c>
    </row>
    <row r="17" spans="1:10" ht="27.6" x14ac:dyDescent="0.3">
      <c r="A17" s="3" t="s">
        <v>114</v>
      </c>
      <c r="B17" s="56"/>
      <c r="C17" s="56"/>
      <c r="D17" s="56"/>
      <c r="E17" s="56"/>
      <c r="F17" s="56"/>
      <c r="G17" s="56"/>
      <c r="H17" s="60" t="str">
        <f t="shared" si="2"/>
        <v/>
      </c>
      <c r="I17" s="60" t="str">
        <f t="shared" si="3"/>
        <v>n.v.t.</v>
      </c>
    </row>
    <row r="18" spans="1:10" ht="27.6" x14ac:dyDescent="0.3">
      <c r="A18" s="3" t="s">
        <v>147</v>
      </c>
      <c r="B18" s="56"/>
      <c r="C18" s="56"/>
      <c r="D18" s="56"/>
      <c r="E18" s="56"/>
      <c r="F18" s="56"/>
      <c r="G18" s="56"/>
      <c r="H18" s="60" t="str">
        <f t="shared" si="2"/>
        <v/>
      </c>
      <c r="I18" s="60" t="str">
        <f t="shared" si="3"/>
        <v>n.v.t.</v>
      </c>
    </row>
    <row r="19" spans="1:10" ht="27.6" x14ac:dyDescent="0.3">
      <c r="A19" s="3" t="s">
        <v>15</v>
      </c>
      <c r="B19" s="56"/>
      <c r="C19" s="56"/>
      <c r="D19" s="56"/>
      <c r="E19" s="56"/>
      <c r="F19" s="56"/>
      <c r="G19" s="56"/>
      <c r="H19" s="60" t="str">
        <f t="shared" si="2"/>
        <v/>
      </c>
      <c r="I19" s="60" t="str">
        <f t="shared" si="3"/>
        <v>n.v.t.</v>
      </c>
    </row>
    <row r="20" spans="1:10" x14ac:dyDescent="0.3">
      <c r="A20" s="4" t="s">
        <v>16</v>
      </c>
      <c r="B20" s="57"/>
      <c r="C20" s="57"/>
      <c r="D20" s="57"/>
      <c r="E20" s="57"/>
      <c r="F20" s="57"/>
      <c r="G20" s="57"/>
      <c r="H20" s="62"/>
      <c r="I20" s="62"/>
      <c r="J20" s="57"/>
    </row>
    <row r="21" spans="1:10" ht="41.4" x14ac:dyDescent="0.3">
      <c r="A21" s="3" t="s">
        <v>142</v>
      </c>
      <c r="B21" s="56"/>
      <c r="C21" s="56"/>
      <c r="D21" s="56"/>
      <c r="E21" s="56"/>
      <c r="F21" s="56"/>
      <c r="G21" s="56"/>
      <c r="H21" s="60" t="str">
        <f t="shared" ref="H21" si="4">IF(B21&lt;&gt;"",0,IF(C21&lt;&gt;"",1,IF(D21&lt;&gt;"",2,IF(E21&lt;&gt;"",3,IF(F21&lt;&gt;"",4,"")))))</f>
        <v/>
      </c>
      <c r="I21" s="60" t="str">
        <f t="shared" ref="I21" si="5">IF(AND(B21="",C21="",D21="",E21="",F21="",G21=""),"n.v.t.",IF(B21&lt;&gt;"",0,IF(C21&lt;&gt;"",1,IF(D21&lt;&gt;"",2,IF(E21&lt;&gt;"",3,IF(F21&lt;&gt;"",4,IF(G21&lt;&gt;"","?","")))))))</f>
        <v>n.v.t.</v>
      </c>
    </row>
    <row r="22" spans="1:10" ht="70.2" x14ac:dyDescent="0.3">
      <c r="A22" s="3" t="s">
        <v>123</v>
      </c>
      <c r="B22" s="56"/>
      <c r="C22" s="56"/>
      <c r="D22" s="56"/>
      <c r="E22" s="56"/>
      <c r="F22" s="56"/>
      <c r="G22" s="56"/>
      <c r="H22" s="60" t="str">
        <f t="shared" ref="H22:H23" si="6">IF(B22&lt;&gt;"",0,IF(C22&lt;&gt;"",1,IF(D22&lt;&gt;"",2,IF(E22&lt;&gt;"",3,IF(F22&lt;&gt;"",4,"")))))</f>
        <v/>
      </c>
      <c r="I22" s="60" t="str">
        <f t="shared" ref="I22:I23" si="7">IF(AND(B22="",C22="",D22="",E22="",F22="",G22=""),"n.v.t.",IF(B22&lt;&gt;"",0,IF(C22&lt;&gt;"",1,IF(D22&lt;&gt;"",2,IF(E22&lt;&gt;"",3,IF(F22&lt;&gt;"",4,IF(G22&lt;&gt;"","?","")))))))</f>
        <v>n.v.t.</v>
      </c>
    </row>
    <row r="23" spans="1:10" ht="27.6" x14ac:dyDescent="0.3">
      <c r="A23" s="3" t="s">
        <v>17</v>
      </c>
      <c r="B23" s="56"/>
      <c r="C23" s="56"/>
      <c r="D23" s="56"/>
      <c r="E23" s="56"/>
      <c r="F23" s="56"/>
      <c r="G23" s="56"/>
      <c r="H23" s="60" t="str">
        <f t="shared" si="6"/>
        <v/>
      </c>
      <c r="I23" s="60" t="str">
        <f t="shared" si="7"/>
        <v>n.v.t.</v>
      </c>
    </row>
    <row r="24" spans="1:10" x14ac:dyDescent="0.3">
      <c r="A24" s="8" t="s">
        <v>18</v>
      </c>
      <c r="B24" s="55"/>
      <c r="C24" s="55"/>
      <c r="D24" s="55"/>
      <c r="E24" s="55"/>
      <c r="F24" s="55"/>
      <c r="G24" s="55"/>
      <c r="H24" s="61"/>
      <c r="I24" s="61"/>
      <c r="J24" s="55"/>
    </row>
    <row r="25" spans="1:10" x14ac:dyDescent="0.3">
      <c r="A25" s="4" t="s">
        <v>19</v>
      </c>
      <c r="B25" s="57"/>
      <c r="C25" s="57"/>
      <c r="D25" s="57"/>
      <c r="E25" s="57"/>
      <c r="F25" s="57"/>
      <c r="G25" s="57"/>
      <c r="H25" s="62"/>
      <c r="I25" s="62"/>
      <c r="J25" s="57"/>
    </row>
    <row r="26" spans="1:10" ht="127.8" x14ac:dyDescent="0.3">
      <c r="A26" s="3" t="s">
        <v>115</v>
      </c>
      <c r="B26" s="56"/>
      <c r="C26" s="56"/>
      <c r="D26" s="56"/>
      <c r="E26" s="56"/>
      <c r="F26" s="56"/>
      <c r="G26" s="56"/>
      <c r="H26" s="60" t="str">
        <f t="shared" ref="H26" si="8">IF(B26&lt;&gt;"",0,IF(C26&lt;&gt;"",1,IF(D26&lt;&gt;"",2,IF(E26&lt;&gt;"",3,IF(F26&lt;&gt;"",4,"")))))</f>
        <v/>
      </c>
      <c r="I26" s="60" t="str">
        <f t="shared" ref="I26" si="9">IF(AND(B26="",C26="",D26="",E26="",F26="",G26=""),"n.v.t.",IF(B26&lt;&gt;"",0,IF(C26&lt;&gt;"",1,IF(D26&lt;&gt;"",2,IF(E26&lt;&gt;"",3,IF(F26&lt;&gt;"",4,IF(G26&lt;&gt;"","?","")))))))</f>
        <v>n.v.t.</v>
      </c>
    </row>
    <row r="27" spans="1:10" x14ac:dyDescent="0.3">
      <c r="A27" s="4" t="s">
        <v>20</v>
      </c>
      <c r="B27" s="57"/>
      <c r="C27" s="57"/>
      <c r="D27" s="57"/>
      <c r="E27" s="57"/>
      <c r="F27" s="57"/>
      <c r="G27" s="57"/>
      <c r="H27" s="62"/>
      <c r="I27" s="62"/>
      <c r="J27" s="57"/>
    </row>
    <row r="28" spans="1:10" ht="27.6" x14ac:dyDescent="0.3">
      <c r="A28" s="3" t="s">
        <v>21</v>
      </c>
      <c r="B28" s="56"/>
      <c r="C28" s="56"/>
      <c r="D28" s="56"/>
      <c r="E28" s="56"/>
      <c r="F28" s="56"/>
      <c r="G28" s="56"/>
      <c r="H28" s="60" t="str">
        <f t="shared" ref="H28" si="10">IF(B28&lt;&gt;"",0,IF(C28&lt;&gt;"",1,IF(D28&lt;&gt;"",2,IF(E28&lt;&gt;"",3,IF(F28&lt;&gt;"",4,"")))))</f>
        <v/>
      </c>
      <c r="I28" s="60" t="str">
        <f t="shared" ref="I28" si="11">IF(AND(B28="",C28="",D28="",E28="",F28="",G28=""),"n.v.t.",IF(B28&lt;&gt;"",0,IF(C28&lt;&gt;"",1,IF(D28&lt;&gt;"",2,IF(E28&lt;&gt;"",3,IF(F28&lt;&gt;"",4,IF(G28&lt;&gt;"","?","")))))))</f>
        <v>n.v.t.</v>
      </c>
    </row>
    <row r="29" spans="1:10" ht="70.2" x14ac:dyDescent="0.3">
      <c r="A29" s="3" t="s">
        <v>22</v>
      </c>
      <c r="B29" s="56"/>
      <c r="C29" s="56"/>
      <c r="D29" s="56"/>
      <c r="E29" s="56"/>
      <c r="F29" s="56"/>
      <c r="G29" s="56"/>
      <c r="H29" s="60" t="str">
        <f t="shared" ref="H29:H32" si="12">IF(B29&lt;&gt;"",0,IF(C29&lt;&gt;"",1,IF(D29&lt;&gt;"",2,IF(E29&lt;&gt;"",3,IF(F29&lt;&gt;"",4,"")))))</f>
        <v/>
      </c>
      <c r="I29" s="60" t="str">
        <f t="shared" ref="I29:I32" si="13">IF(AND(B29="",C29="",D29="",E29="",F29="",G29=""),"n.v.t.",IF(B29&lt;&gt;"",0,IF(C29&lt;&gt;"",1,IF(D29&lt;&gt;"",2,IF(E29&lt;&gt;"",3,IF(F29&lt;&gt;"",4,IF(G29&lt;&gt;"","?","")))))))</f>
        <v>n.v.t.</v>
      </c>
    </row>
    <row r="30" spans="1:10" ht="99" x14ac:dyDescent="0.3">
      <c r="A30" s="3" t="s">
        <v>23</v>
      </c>
      <c r="B30" s="56"/>
      <c r="C30" s="56"/>
      <c r="D30" s="56"/>
      <c r="E30" s="56"/>
      <c r="F30" s="56"/>
      <c r="G30" s="56"/>
      <c r="H30" s="60" t="str">
        <f t="shared" si="12"/>
        <v/>
      </c>
      <c r="I30" s="60" t="str">
        <f t="shared" si="13"/>
        <v>n.v.t.</v>
      </c>
    </row>
    <row r="31" spans="1:10" ht="27.6" x14ac:dyDescent="0.3">
      <c r="A31" s="3" t="s">
        <v>130</v>
      </c>
      <c r="B31" s="56"/>
      <c r="C31" s="56"/>
      <c r="D31" s="56"/>
      <c r="E31" s="56"/>
      <c r="F31" s="56"/>
      <c r="G31" s="56"/>
      <c r="H31" s="60" t="str">
        <f t="shared" si="12"/>
        <v/>
      </c>
      <c r="I31" s="60" t="str">
        <f t="shared" si="13"/>
        <v>n.v.t.</v>
      </c>
    </row>
    <row r="32" spans="1:10" ht="142.19999999999999" x14ac:dyDescent="0.3">
      <c r="A32" s="3" t="s">
        <v>24</v>
      </c>
      <c r="B32" s="56"/>
      <c r="C32" s="56"/>
      <c r="D32" s="56"/>
      <c r="E32" s="56"/>
      <c r="F32" s="56"/>
      <c r="G32" s="56"/>
      <c r="H32" s="60" t="str">
        <f t="shared" si="12"/>
        <v/>
      </c>
      <c r="I32" s="60" t="str">
        <f t="shared" si="13"/>
        <v>n.v.t.</v>
      </c>
    </row>
    <row r="33" spans="1:10" x14ac:dyDescent="0.3">
      <c r="A33" s="8" t="s">
        <v>25</v>
      </c>
      <c r="B33" s="55"/>
      <c r="C33" s="55"/>
      <c r="D33" s="55"/>
      <c r="E33" s="55"/>
      <c r="F33" s="55"/>
      <c r="G33" s="55"/>
      <c r="H33" s="61"/>
      <c r="I33" s="61"/>
      <c r="J33" s="55"/>
    </row>
    <row r="34" spans="1:10" x14ac:dyDescent="0.3">
      <c r="A34" s="4" t="s">
        <v>26</v>
      </c>
      <c r="B34" s="57"/>
      <c r="C34" s="57"/>
      <c r="D34" s="57"/>
      <c r="E34" s="57"/>
      <c r="F34" s="57"/>
      <c r="G34" s="57"/>
      <c r="H34" s="62"/>
      <c r="I34" s="62"/>
      <c r="J34" s="57"/>
    </row>
    <row r="35" spans="1:10" ht="41.4" x14ac:dyDescent="0.3">
      <c r="A35" s="3" t="s">
        <v>124</v>
      </c>
      <c r="B35" s="56"/>
      <c r="C35" s="56"/>
      <c r="D35" s="56"/>
      <c r="E35" s="56"/>
      <c r="F35" s="56"/>
      <c r="G35" s="56"/>
      <c r="H35" s="60" t="str">
        <f t="shared" ref="H35" si="14">IF(B35&lt;&gt;"",0,IF(C35&lt;&gt;"",1,IF(D35&lt;&gt;"",2,IF(E35&lt;&gt;"",3,IF(F35&lt;&gt;"",4,"")))))</f>
        <v/>
      </c>
      <c r="I35" s="60" t="str">
        <f t="shared" ref="I35" si="15">IF(AND(B35="",C35="",D35="",E35="",F35="",G35=""),"n.v.t.",IF(B35&lt;&gt;"",0,IF(C35&lt;&gt;"",1,IF(D35&lt;&gt;"",2,IF(E35&lt;&gt;"",3,IF(F35&lt;&gt;"",4,IF(G35&lt;&gt;"","?","")))))))</f>
        <v>n.v.t.</v>
      </c>
    </row>
    <row r="36" spans="1:10" ht="27.6" x14ac:dyDescent="0.3">
      <c r="A36" s="3" t="s">
        <v>27</v>
      </c>
      <c r="B36" s="56"/>
      <c r="C36" s="56"/>
      <c r="D36" s="56"/>
      <c r="E36" s="56"/>
      <c r="F36" s="56"/>
      <c r="G36" s="56"/>
      <c r="H36" s="60" t="str">
        <f t="shared" ref="H36:H38" si="16">IF(B36&lt;&gt;"",0,IF(C36&lt;&gt;"",1,IF(D36&lt;&gt;"",2,IF(E36&lt;&gt;"",3,IF(F36&lt;&gt;"",4,"")))))</f>
        <v/>
      </c>
      <c r="I36" s="60" t="str">
        <f t="shared" ref="I36:I38" si="17">IF(AND(B36="",C36="",D36="",E36="",F36="",G36=""),"n.v.t.",IF(B36&lt;&gt;"",0,IF(C36&lt;&gt;"",1,IF(D36&lt;&gt;"",2,IF(E36&lt;&gt;"",3,IF(F36&lt;&gt;"",4,IF(G36&lt;&gt;"","?","")))))))</f>
        <v>n.v.t.</v>
      </c>
    </row>
    <row r="37" spans="1:10" ht="41.4" x14ac:dyDescent="0.3">
      <c r="A37" s="3" t="s">
        <v>116</v>
      </c>
      <c r="B37" s="56"/>
      <c r="C37" s="56"/>
      <c r="D37" s="56"/>
      <c r="E37" s="56"/>
      <c r="F37" s="56"/>
      <c r="G37" s="56"/>
      <c r="H37" s="60" t="str">
        <f t="shared" si="16"/>
        <v/>
      </c>
      <c r="I37" s="60" t="str">
        <f t="shared" si="17"/>
        <v>n.v.t.</v>
      </c>
    </row>
    <row r="38" spans="1:10" ht="41.4" x14ac:dyDescent="0.3">
      <c r="A38" s="3" t="s">
        <v>183</v>
      </c>
      <c r="B38" s="56"/>
      <c r="C38" s="56"/>
      <c r="D38" s="56"/>
      <c r="E38" s="56"/>
      <c r="F38" s="56"/>
      <c r="G38" s="56"/>
      <c r="H38" s="60" t="str">
        <f t="shared" si="16"/>
        <v/>
      </c>
      <c r="I38" s="60" t="str">
        <f t="shared" si="17"/>
        <v>n.v.t.</v>
      </c>
    </row>
    <row r="39" spans="1:10" x14ac:dyDescent="0.3">
      <c r="A39" s="4" t="s">
        <v>29</v>
      </c>
      <c r="B39" s="57"/>
      <c r="C39" s="57"/>
      <c r="D39" s="57"/>
      <c r="E39" s="57"/>
      <c r="F39" s="57"/>
      <c r="G39" s="57"/>
      <c r="H39" s="62"/>
      <c r="I39" s="62"/>
      <c r="J39" s="57"/>
    </row>
    <row r="40" spans="1:10" ht="99" x14ac:dyDescent="0.3">
      <c r="A40" s="3" t="s">
        <v>30</v>
      </c>
      <c r="B40" s="56"/>
      <c r="C40" s="56"/>
      <c r="D40" s="56"/>
      <c r="E40" s="56"/>
      <c r="F40" s="56"/>
      <c r="G40" s="56"/>
      <c r="H40" s="60" t="str">
        <f t="shared" ref="H40" si="18">IF(B40&lt;&gt;"",0,IF(C40&lt;&gt;"",1,IF(D40&lt;&gt;"",2,IF(E40&lt;&gt;"",3,IF(F40&lt;&gt;"",4,"")))))</f>
        <v/>
      </c>
      <c r="I40" s="60" t="str">
        <f t="shared" ref="I40" si="19">IF(AND(B40="",C40="",D40="",E40="",F40="",G40=""),"n.v.t.",IF(B40&lt;&gt;"",0,IF(C40&lt;&gt;"",1,IF(D40&lt;&gt;"",2,IF(E40&lt;&gt;"",3,IF(F40&lt;&gt;"",4,IF(G40&lt;&gt;"","?","")))))))</f>
        <v>n.v.t.</v>
      </c>
    </row>
    <row r="41" spans="1:10" ht="27.6" x14ac:dyDescent="0.3">
      <c r="A41" s="3" t="s">
        <v>148</v>
      </c>
      <c r="B41" s="56"/>
      <c r="C41" s="56"/>
      <c r="D41" s="56"/>
      <c r="E41" s="56"/>
      <c r="F41" s="56"/>
      <c r="G41" s="56"/>
      <c r="H41" s="60" t="str">
        <f t="shared" ref="H41:H42" si="20">IF(B41&lt;&gt;"",0,IF(C41&lt;&gt;"",1,IF(D41&lt;&gt;"",2,IF(E41&lt;&gt;"",3,IF(F41&lt;&gt;"",4,"")))))</f>
        <v/>
      </c>
      <c r="I41" s="60" t="str">
        <f t="shared" ref="I41:I42" si="21">IF(AND(B41="",C41="",D41="",E41="",F41="",G41=""),"n.v.t.",IF(B41&lt;&gt;"",0,IF(C41&lt;&gt;"",1,IF(D41&lt;&gt;"",2,IF(E41&lt;&gt;"",3,IF(F41&lt;&gt;"",4,IF(G41&lt;&gt;"","?","")))))))</f>
        <v>n.v.t.</v>
      </c>
    </row>
    <row r="42" spans="1:10" ht="27.6" x14ac:dyDescent="0.3">
      <c r="A42" s="3" t="s">
        <v>31</v>
      </c>
      <c r="B42" s="56"/>
      <c r="C42" s="56"/>
      <c r="D42" s="56"/>
      <c r="E42" s="56"/>
      <c r="F42" s="56"/>
      <c r="G42" s="56"/>
      <c r="H42" s="60" t="str">
        <f t="shared" si="20"/>
        <v/>
      </c>
      <c r="I42" s="60" t="str">
        <f t="shared" si="21"/>
        <v>n.v.t.</v>
      </c>
    </row>
    <row r="43" spans="1:10" x14ac:dyDescent="0.3">
      <c r="A43" s="4" t="s">
        <v>32</v>
      </c>
      <c r="B43" s="57"/>
      <c r="C43" s="57"/>
      <c r="D43" s="57"/>
      <c r="E43" s="57"/>
      <c r="F43" s="57"/>
      <c r="G43" s="57"/>
      <c r="H43" s="62"/>
      <c r="I43" s="62"/>
      <c r="J43" s="57"/>
    </row>
    <row r="44" spans="1:10" ht="98.4" x14ac:dyDescent="0.3">
      <c r="A44" s="3" t="s">
        <v>33</v>
      </c>
      <c r="B44" s="56"/>
      <c r="C44" s="58"/>
      <c r="D44" s="58"/>
      <c r="E44" s="58"/>
      <c r="F44" s="56"/>
      <c r="G44" s="56"/>
      <c r="H44" s="60" t="str">
        <f t="shared" ref="H44" si="22">IF(B44&lt;&gt;"",0,IF(C44&lt;&gt;"",1,IF(D44&lt;&gt;"",2,IF(E44&lt;&gt;"",3,IF(F44&lt;&gt;"",4,"")))))</f>
        <v/>
      </c>
      <c r="I44" s="60" t="str">
        <f t="shared" ref="I44" si="23">IF(AND(B44="",C44="",D44="",E44="",F44="",G44=""),"n.v.t.",IF(B44&lt;&gt;"",0,IF(C44&lt;&gt;"",1,IF(D44&lt;&gt;"",2,IF(E44&lt;&gt;"",3,IF(F44&lt;&gt;"",4,IF(G44&lt;&gt;"","?","")))))))</f>
        <v>n.v.t.</v>
      </c>
    </row>
    <row r="45" spans="1:10" ht="41.4" x14ac:dyDescent="0.3">
      <c r="A45" s="3" t="s">
        <v>149</v>
      </c>
      <c r="B45" s="56"/>
      <c r="C45" s="56"/>
      <c r="D45" s="56"/>
      <c r="E45" s="56"/>
      <c r="F45" s="56"/>
      <c r="G45" s="56"/>
      <c r="H45" s="60" t="str">
        <f t="shared" ref="H45:H54" si="24">IF(B45&lt;&gt;"",0,IF(C45&lt;&gt;"",1,IF(D45&lt;&gt;"",2,IF(E45&lt;&gt;"",3,IF(F45&lt;&gt;"",4,"")))))</f>
        <v/>
      </c>
      <c r="I45" s="60" t="str">
        <f t="shared" ref="I45:I54" si="25">IF(AND(B45="",C45="",D45="",E45="",F45="",G45=""),"n.v.t.",IF(B45&lt;&gt;"",0,IF(C45&lt;&gt;"",1,IF(D45&lt;&gt;"",2,IF(E45&lt;&gt;"",3,IF(F45&lt;&gt;"",4,IF(G45&lt;&gt;"","?","")))))))</f>
        <v>n.v.t.</v>
      </c>
    </row>
    <row r="46" spans="1:10" ht="99.6" x14ac:dyDescent="0.3">
      <c r="A46" s="3" t="s">
        <v>150</v>
      </c>
      <c r="B46" s="56"/>
      <c r="C46" s="56"/>
      <c r="D46" s="56"/>
      <c r="E46" s="56"/>
      <c r="F46" s="56"/>
      <c r="G46" s="56"/>
      <c r="H46" s="60" t="str">
        <f t="shared" si="24"/>
        <v/>
      </c>
      <c r="I46" s="60" t="str">
        <f t="shared" si="25"/>
        <v>n.v.t.</v>
      </c>
    </row>
    <row r="47" spans="1:10" ht="98.4" x14ac:dyDescent="0.3">
      <c r="A47" s="3" t="s">
        <v>151</v>
      </c>
      <c r="B47" s="56"/>
      <c r="C47" s="58"/>
      <c r="D47" s="58"/>
      <c r="E47" s="58"/>
      <c r="F47" s="56"/>
      <c r="G47" s="56"/>
      <c r="H47" s="60" t="str">
        <f t="shared" si="24"/>
        <v/>
      </c>
      <c r="I47" s="60" t="str">
        <f t="shared" si="25"/>
        <v>n.v.t.</v>
      </c>
    </row>
    <row r="48" spans="1:10" ht="84.6" x14ac:dyDescent="0.3">
      <c r="A48" s="3" t="s">
        <v>152</v>
      </c>
      <c r="B48" s="56"/>
      <c r="C48" s="58"/>
      <c r="D48" s="58"/>
      <c r="E48" s="58"/>
      <c r="F48" s="56"/>
      <c r="G48" s="56"/>
      <c r="H48" s="60" t="str">
        <f t="shared" si="24"/>
        <v/>
      </c>
      <c r="I48" s="60" t="str">
        <f t="shared" si="25"/>
        <v>n.v.t.</v>
      </c>
    </row>
    <row r="49" spans="1:10" ht="84.6" x14ac:dyDescent="0.3">
      <c r="A49" s="3" t="s">
        <v>153</v>
      </c>
      <c r="B49" s="56"/>
      <c r="C49" s="58"/>
      <c r="D49" s="58"/>
      <c r="E49" s="58"/>
      <c r="F49" s="56"/>
      <c r="G49" s="56"/>
      <c r="H49" s="60" t="str">
        <f t="shared" si="24"/>
        <v/>
      </c>
      <c r="I49" s="60" t="str">
        <f t="shared" si="25"/>
        <v>n.v.t.</v>
      </c>
    </row>
    <row r="50" spans="1:10" ht="70.2" x14ac:dyDescent="0.3">
      <c r="A50" s="3" t="s">
        <v>154</v>
      </c>
      <c r="B50" s="56"/>
      <c r="C50" s="56"/>
      <c r="D50" s="56"/>
      <c r="E50" s="56"/>
      <c r="F50" s="56"/>
      <c r="G50" s="56"/>
      <c r="H50" s="60" t="str">
        <f t="shared" si="24"/>
        <v/>
      </c>
      <c r="I50" s="60" t="str">
        <f t="shared" si="25"/>
        <v>n.v.t.</v>
      </c>
    </row>
    <row r="51" spans="1:10" ht="41.4" x14ac:dyDescent="0.3">
      <c r="A51" s="3" t="s">
        <v>155</v>
      </c>
      <c r="B51" s="56"/>
      <c r="C51" s="56"/>
      <c r="D51" s="56"/>
      <c r="E51" s="56"/>
      <c r="F51" s="56"/>
      <c r="G51" s="56"/>
      <c r="H51" s="60" t="str">
        <f t="shared" si="24"/>
        <v/>
      </c>
      <c r="I51" s="60" t="str">
        <f t="shared" si="25"/>
        <v>n.v.t.</v>
      </c>
    </row>
    <row r="52" spans="1:10" ht="113.4" x14ac:dyDescent="0.3">
      <c r="A52" s="3" t="s">
        <v>156</v>
      </c>
      <c r="B52" s="56"/>
      <c r="C52" s="56"/>
      <c r="D52" s="56"/>
      <c r="E52" s="56"/>
      <c r="F52" s="56"/>
      <c r="G52" s="56"/>
      <c r="H52" s="60" t="str">
        <f t="shared" si="24"/>
        <v/>
      </c>
      <c r="I52" s="60" t="str">
        <f t="shared" si="25"/>
        <v>n.v.t.</v>
      </c>
    </row>
    <row r="53" spans="1:10" ht="41.4" x14ac:dyDescent="0.3">
      <c r="A53" s="3" t="s">
        <v>157</v>
      </c>
      <c r="B53" s="56"/>
      <c r="C53" s="56"/>
      <c r="D53" s="56"/>
      <c r="E53" s="56"/>
      <c r="F53" s="56"/>
      <c r="G53" s="56"/>
      <c r="H53" s="60" t="str">
        <f t="shared" si="24"/>
        <v/>
      </c>
      <c r="I53" s="60" t="str">
        <f t="shared" si="25"/>
        <v>n.v.t.</v>
      </c>
    </row>
    <row r="54" spans="1:10" ht="27.6" x14ac:dyDescent="0.3">
      <c r="A54" s="3" t="s">
        <v>158</v>
      </c>
      <c r="B54" s="56"/>
      <c r="C54" s="56"/>
      <c r="D54" s="56"/>
      <c r="E54" s="56"/>
      <c r="F54" s="56"/>
      <c r="G54" s="56"/>
      <c r="H54" s="60" t="str">
        <f t="shared" si="24"/>
        <v/>
      </c>
      <c r="I54" s="60" t="str">
        <f t="shared" si="25"/>
        <v>n.v.t.</v>
      </c>
    </row>
    <row r="55" spans="1:10" x14ac:dyDescent="0.3">
      <c r="A55" s="8" t="s">
        <v>34</v>
      </c>
      <c r="B55" s="55"/>
      <c r="C55" s="55"/>
      <c r="D55" s="55"/>
      <c r="E55" s="55"/>
      <c r="F55" s="55"/>
      <c r="G55" s="55"/>
      <c r="H55" s="61"/>
      <c r="I55" s="61"/>
      <c r="J55" s="55"/>
    </row>
    <row r="56" spans="1:10" x14ac:dyDescent="0.3">
      <c r="A56" s="4" t="s">
        <v>35</v>
      </c>
      <c r="B56" s="57"/>
      <c r="C56" s="57"/>
      <c r="D56" s="57"/>
      <c r="E56" s="57"/>
      <c r="F56" s="57"/>
      <c r="G56" s="57"/>
      <c r="H56" s="62"/>
      <c r="I56" s="62"/>
      <c r="J56" s="67"/>
    </row>
    <row r="57" spans="1:10" x14ac:dyDescent="0.3">
      <c r="A57" s="3" t="s">
        <v>167</v>
      </c>
      <c r="B57" s="56"/>
      <c r="C57" s="56"/>
      <c r="D57" s="56"/>
      <c r="E57" s="56"/>
      <c r="F57" s="56"/>
      <c r="G57" s="56"/>
      <c r="H57" s="60" t="str">
        <f t="shared" ref="H57" si="26">IF(B57&lt;&gt;"",0,IF(C57&lt;&gt;"",1,IF(D57&lt;&gt;"",2,IF(E57&lt;&gt;"",3,IF(F57&lt;&gt;"",4,"")))))</f>
        <v/>
      </c>
      <c r="I57" s="60" t="str">
        <f t="shared" ref="I57" si="27">IF(AND(B57="",C57="",D57="",E57="",F57="",G57=""),"n.v.t.",IF(B57&lt;&gt;"",0,IF(C57&lt;&gt;"",1,IF(D57&lt;&gt;"",2,IF(E57&lt;&gt;"",3,IF(F57&lt;&gt;"",4,IF(G57&lt;&gt;"","?","")))))))</f>
        <v>n.v.t.</v>
      </c>
    </row>
    <row r="58" spans="1:10" ht="70.2" x14ac:dyDescent="0.3">
      <c r="A58" s="3" t="s">
        <v>168</v>
      </c>
      <c r="B58" s="56"/>
      <c r="C58" s="56"/>
      <c r="D58" s="56"/>
      <c r="E58" s="56"/>
      <c r="F58" s="56"/>
      <c r="G58" s="56"/>
      <c r="H58" s="60" t="str">
        <f t="shared" ref="H58:H65" si="28">IF(B58&lt;&gt;"",0,IF(C58&lt;&gt;"",1,IF(D58&lt;&gt;"",2,IF(E58&lt;&gt;"",3,IF(F58&lt;&gt;"",4,"")))))</f>
        <v/>
      </c>
      <c r="I58" s="60" t="str">
        <f t="shared" ref="I58:I65" si="29">IF(AND(B58="",C58="",D58="",E58="",F58="",G58=""),"n.v.t.",IF(B58&lt;&gt;"",0,IF(C58&lt;&gt;"",1,IF(D58&lt;&gt;"",2,IF(E58&lt;&gt;"",3,IF(F58&lt;&gt;"",4,IF(G58&lt;&gt;"","?","")))))))</f>
        <v>n.v.t.</v>
      </c>
    </row>
    <row r="59" spans="1:10" ht="70.8" x14ac:dyDescent="0.3">
      <c r="A59" s="3" t="s">
        <v>169</v>
      </c>
      <c r="B59" s="56"/>
      <c r="C59" s="56"/>
      <c r="D59" s="56"/>
      <c r="E59" s="56"/>
      <c r="F59" s="56"/>
      <c r="G59" s="56"/>
      <c r="H59" s="60" t="str">
        <f t="shared" si="28"/>
        <v/>
      </c>
      <c r="I59" s="60" t="str">
        <f t="shared" si="29"/>
        <v>n.v.t.</v>
      </c>
    </row>
    <row r="60" spans="1:10" ht="70.2" x14ac:dyDescent="0.3">
      <c r="A60" s="3" t="s">
        <v>170</v>
      </c>
      <c r="B60" s="56"/>
      <c r="C60" s="56"/>
      <c r="D60" s="56"/>
      <c r="E60" s="56"/>
      <c r="F60" s="56"/>
      <c r="G60" s="56"/>
      <c r="H60" s="60" t="str">
        <f t="shared" si="28"/>
        <v/>
      </c>
      <c r="I60" s="60" t="str">
        <f t="shared" si="29"/>
        <v>n.v.t.</v>
      </c>
    </row>
    <row r="61" spans="1:10" ht="85.2" x14ac:dyDescent="0.3">
      <c r="A61" s="3" t="s">
        <v>171</v>
      </c>
      <c r="B61" s="56"/>
      <c r="C61" s="56"/>
      <c r="D61" s="56"/>
      <c r="E61" s="56"/>
      <c r="F61" s="56"/>
      <c r="G61" s="56"/>
      <c r="H61" s="60" t="str">
        <f t="shared" si="28"/>
        <v/>
      </c>
      <c r="I61" s="60" t="str">
        <f t="shared" si="29"/>
        <v>n.v.t.</v>
      </c>
    </row>
    <row r="62" spans="1:10" ht="70.2" x14ac:dyDescent="0.3">
      <c r="A62" s="3" t="s">
        <v>172</v>
      </c>
      <c r="B62" s="56"/>
      <c r="C62" s="56"/>
      <c r="D62" s="56"/>
      <c r="E62" s="56"/>
      <c r="F62" s="56"/>
      <c r="G62" s="56"/>
      <c r="H62" s="60" t="str">
        <f t="shared" si="28"/>
        <v/>
      </c>
      <c r="I62" s="60" t="str">
        <f t="shared" si="29"/>
        <v>n.v.t.</v>
      </c>
    </row>
    <row r="63" spans="1:10" ht="41.4" x14ac:dyDescent="0.3">
      <c r="A63" s="3" t="s">
        <v>173</v>
      </c>
      <c r="B63" s="56"/>
      <c r="C63" s="56"/>
      <c r="D63" s="56"/>
      <c r="E63" s="56"/>
      <c r="F63" s="56"/>
      <c r="G63" s="56"/>
      <c r="H63" s="60" t="str">
        <f t="shared" si="28"/>
        <v/>
      </c>
      <c r="I63" s="60" t="str">
        <f t="shared" si="29"/>
        <v>n.v.t.</v>
      </c>
    </row>
    <row r="64" spans="1:10" ht="100.2" x14ac:dyDescent="0.3">
      <c r="A64" s="3" t="s">
        <v>174</v>
      </c>
      <c r="B64" s="56"/>
      <c r="C64" s="56"/>
      <c r="D64" s="56"/>
      <c r="E64" s="56"/>
      <c r="F64" s="56"/>
      <c r="G64" s="56"/>
      <c r="H64" s="60" t="str">
        <f t="shared" si="28"/>
        <v/>
      </c>
      <c r="I64" s="60" t="str">
        <f t="shared" si="29"/>
        <v>n.v.t.</v>
      </c>
    </row>
    <row r="65" spans="1:10" ht="27.6" x14ac:dyDescent="0.3">
      <c r="A65" s="3" t="s">
        <v>175</v>
      </c>
      <c r="B65" s="56"/>
      <c r="C65" s="56"/>
      <c r="D65" s="56"/>
      <c r="E65" s="56"/>
      <c r="F65" s="56"/>
      <c r="G65" s="56"/>
      <c r="H65" s="60" t="str">
        <f t="shared" si="28"/>
        <v/>
      </c>
      <c r="I65" s="60" t="str">
        <f t="shared" si="29"/>
        <v>n.v.t.</v>
      </c>
    </row>
    <row r="66" spans="1:10" x14ac:dyDescent="0.3">
      <c r="A66" s="4" t="s">
        <v>36</v>
      </c>
      <c r="B66" s="57"/>
      <c r="C66" s="57"/>
      <c r="D66" s="57"/>
      <c r="E66" s="57"/>
      <c r="F66" s="57"/>
      <c r="G66" s="57"/>
      <c r="H66" s="62"/>
      <c r="I66" s="62"/>
      <c r="J66" s="67"/>
    </row>
    <row r="67" spans="1:10" ht="27.6" x14ac:dyDescent="0.3">
      <c r="A67" s="3" t="s">
        <v>176</v>
      </c>
      <c r="B67" s="56"/>
      <c r="C67" s="56"/>
      <c r="D67" s="56"/>
      <c r="E67" s="56"/>
      <c r="F67" s="56"/>
      <c r="G67" s="56"/>
      <c r="H67" s="60" t="str">
        <f t="shared" ref="H67" si="30">IF(B67&lt;&gt;"",0,IF(C67&lt;&gt;"",1,IF(D67&lt;&gt;"",2,IF(E67&lt;&gt;"",3,IF(F67&lt;&gt;"",4,"")))))</f>
        <v/>
      </c>
      <c r="I67" s="60" t="str">
        <f t="shared" ref="I67" si="31">IF(AND(B67="",C67="",D67="",E67="",F67="",G67=""),"n.v.t.",IF(B67&lt;&gt;"",0,IF(C67&lt;&gt;"",1,IF(D67&lt;&gt;"",2,IF(E67&lt;&gt;"",3,IF(F67&lt;&gt;"",4,IF(G67&lt;&gt;"","?","")))))))</f>
        <v>n.v.t.</v>
      </c>
    </row>
    <row r="69" spans="1:10" ht="27.6" x14ac:dyDescent="0.3">
      <c r="A69" s="1"/>
      <c r="B69" s="1"/>
      <c r="H69" s="63" t="s">
        <v>37</v>
      </c>
      <c r="I69" s="63" t="s">
        <v>38</v>
      </c>
    </row>
    <row r="70" spans="1:10" x14ac:dyDescent="0.3">
      <c r="A70" s="1"/>
      <c r="B70" s="1"/>
      <c r="H70" s="64" t="s">
        <v>6</v>
      </c>
      <c r="I70" s="65" t="e">
        <f>AVERAGE(H3:H5)</f>
        <v>#DIV/0!</v>
      </c>
    </row>
    <row r="71" spans="1:10" x14ac:dyDescent="0.3">
      <c r="A71" s="1"/>
      <c r="B71" s="1"/>
      <c r="H71" s="64" t="s">
        <v>9</v>
      </c>
      <c r="I71" s="65" t="e">
        <f>AVERAGE(H8:H23)</f>
        <v>#DIV/0!</v>
      </c>
    </row>
    <row r="72" spans="1:10" x14ac:dyDescent="0.3">
      <c r="A72" s="1"/>
      <c r="B72" s="1"/>
      <c r="H72" s="64" t="s">
        <v>18</v>
      </c>
      <c r="I72" s="65" t="e">
        <f>AVERAGE(H26:H32)</f>
        <v>#DIV/0!</v>
      </c>
    </row>
    <row r="73" spans="1:10" x14ac:dyDescent="0.3">
      <c r="A73" s="1"/>
      <c r="B73" s="1"/>
      <c r="H73" s="64" t="s">
        <v>25</v>
      </c>
      <c r="I73" s="65" t="e">
        <f>AVERAGE(H35:H54)</f>
        <v>#DIV/0!</v>
      </c>
    </row>
    <row r="74" spans="1:10" x14ac:dyDescent="0.3">
      <c r="A74" s="1"/>
      <c r="B74" s="1"/>
      <c r="H74" s="64" t="s">
        <v>39</v>
      </c>
      <c r="I74" s="65" t="e">
        <f>AVERAGE(H57:H67)</f>
        <v>#DIV/0!</v>
      </c>
    </row>
    <row r="76" spans="1:10" ht="41.4" x14ac:dyDescent="0.3">
      <c r="H76" s="63" t="s">
        <v>37</v>
      </c>
      <c r="I76" s="63" t="s">
        <v>40</v>
      </c>
    </row>
    <row r="77" spans="1:10" x14ac:dyDescent="0.3">
      <c r="H77" s="64" t="s">
        <v>6</v>
      </c>
      <c r="I77" s="65" t="e">
        <f>AVERAGE(H3:H5)</f>
        <v>#DIV/0!</v>
      </c>
    </row>
    <row r="78" spans="1:10" x14ac:dyDescent="0.3">
      <c r="H78" s="64" t="s">
        <v>9</v>
      </c>
      <c r="I78" s="65" t="e">
        <f>AVERAGE(H8:H11,H14:H17,H21:H23)</f>
        <v>#DIV/0!</v>
      </c>
    </row>
    <row r="79" spans="1:10" x14ac:dyDescent="0.3">
      <c r="H79" s="64" t="s">
        <v>18</v>
      </c>
      <c r="I79" s="65" t="e">
        <f>AVERAGE(H26:H32)</f>
        <v>#DIV/0!</v>
      </c>
    </row>
    <row r="80" spans="1:10" x14ac:dyDescent="0.3">
      <c r="H80" s="64" t="s">
        <v>25</v>
      </c>
      <c r="I80" s="65" t="e">
        <f>AVERAGE(H35:H41,H44:H54)</f>
        <v>#DIV/0!</v>
      </c>
    </row>
    <row r="81" spans="8:9" x14ac:dyDescent="0.3">
      <c r="H81" s="64" t="s">
        <v>39</v>
      </c>
      <c r="I81" s="65" t="e">
        <f>AVERAGE(H57:H64)</f>
        <v>#DIV/0!</v>
      </c>
    </row>
  </sheetData>
  <sheetProtection algorithmName="SHA-512" hashValue="aNTS5I+HUcig/lWtRbyQMs/0eTMixagceSfXgWKysT0eTIP1w1APjhIcZxOcc5aSm7tjcFv2Tbjbi1Sim9BLOQ==" saltValue="FgDKxuYCSj+y7SVpMNcIhQ==" spinCount="100000" sheet="1" objects="1" scenarios="1"/>
  <dataValidations count="1">
    <dataValidation type="textLength" operator="lessThan" allowBlank="1" showInputMessage="1" showErrorMessage="1" sqref="J26 J67 J8:J12 J14:J19 J21:J23 J28:J32 J35:J38 J57:J65 J40:J42 J3:J5 J44:J54" xr:uid="{EBF5F50A-E0C9-4F0A-882B-F3C2E1013992}">
      <formula1>400</formula1>
    </dataValidation>
  </dataValidations>
  <pageMargins left="0.7" right="0.7" top="0.75" bottom="0.75" header="0.3" footer="0.3"/>
  <pageSetup paperSize="9" scale="76" orientation="landscape"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BB75D-C52C-4564-8718-D889E10D1EE6}">
  <sheetPr>
    <tabColor theme="7"/>
  </sheetPr>
  <dimension ref="A1:D370"/>
  <sheetViews>
    <sheetView topLeftCell="A368" zoomScale="115" zoomScaleNormal="115" workbookViewId="0">
      <selection activeCell="H372" sqref="H372"/>
    </sheetView>
  </sheetViews>
  <sheetFormatPr defaultColWidth="8.6640625" defaultRowHeight="14.4" x14ac:dyDescent="0.3"/>
  <cols>
    <col min="1" max="1" width="78.88671875" style="18" customWidth="1"/>
    <col min="2" max="2" width="2.6640625" style="18" customWidth="1"/>
    <col min="3" max="3" width="8.6640625" style="18"/>
    <col min="4" max="4" width="8.6640625" style="6"/>
    <col min="5" max="16384" width="8.6640625" style="1"/>
  </cols>
  <sheetData>
    <row r="1" spans="1:4" ht="15.6" x14ac:dyDescent="0.3">
      <c r="A1" s="25" t="s">
        <v>41</v>
      </c>
      <c r="B1" s="13"/>
      <c r="C1" s="13"/>
    </row>
    <row r="3" spans="1:4" x14ac:dyDescent="0.3">
      <c r="A3" s="14" t="s">
        <v>42</v>
      </c>
      <c r="B3" s="14"/>
      <c r="C3" s="14" t="s">
        <v>43</v>
      </c>
    </row>
    <row r="4" spans="1:4" s="2" customFormat="1" x14ac:dyDescent="0.3">
      <c r="A4" s="15" t="s">
        <v>6</v>
      </c>
      <c r="B4" s="15"/>
      <c r="C4" s="16"/>
      <c r="D4" s="9"/>
    </row>
    <row r="5" spans="1:4" ht="6" customHeight="1" x14ac:dyDescent="0.3">
      <c r="A5" s="17"/>
      <c r="B5" s="17"/>
    </row>
    <row r="6" spans="1:4" s="2" customFormat="1" ht="30.75" customHeight="1" x14ac:dyDescent="0.3">
      <c r="A6" s="7" t="s">
        <v>111</v>
      </c>
      <c r="B6" s="19"/>
      <c r="C6" s="18" t="str">
        <f>Technologie!I3</f>
        <v>n.v.t.</v>
      </c>
      <c r="D6" s="9"/>
    </row>
    <row r="7" spans="1:4" ht="6" customHeight="1" x14ac:dyDescent="0.3">
      <c r="A7" s="20"/>
      <c r="B7" s="20"/>
    </row>
    <row r="8" spans="1:4" s="2" customFormat="1" x14ac:dyDescent="0.3">
      <c r="A8" s="21" t="s">
        <v>44</v>
      </c>
      <c r="B8" s="21"/>
      <c r="C8" s="18"/>
      <c r="D8" s="9"/>
    </row>
    <row r="9" spans="1:4" ht="73.2" customHeight="1" x14ac:dyDescent="0.3">
      <c r="A9" s="20" t="str">
        <f>IF(Technologie!J3="","/",Technologie!J3)</f>
        <v>/</v>
      </c>
      <c r="B9" s="20"/>
    </row>
    <row r="10" spans="1:4" ht="6" customHeight="1" x14ac:dyDescent="0.3"/>
    <row r="11" spans="1:4" s="2" customFormat="1" ht="16.2" customHeight="1" x14ac:dyDescent="0.3">
      <c r="A11" s="21" t="s">
        <v>45</v>
      </c>
      <c r="B11" s="21"/>
      <c r="C11" s="18"/>
      <c r="D11" s="9"/>
    </row>
    <row r="12" spans="1:4" ht="16.2" customHeight="1" x14ac:dyDescent="0.3">
      <c r="A12" s="20" t="str">
        <f>IF(OR(Technologie!B3&lt;&gt;"", Technologie!C3&lt;&gt;"", Technologie!D3&lt;&gt;"", Technologie!G3&lt;&gt;""), "Het makkelijk terugvinden van de aanbieder helpt om te bepalen of deze betrouwbaar is. ", "")</f>
        <v/>
      </c>
      <c r="B12" s="20"/>
    </row>
    <row r="13" spans="1:4" ht="6" customHeight="1" x14ac:dyDescent="0.3">
      <c r="A13" s="22"/>
      <c r="B13" s="22"/>
      <c r="C13" s="22"/>
    </row>
    <row r="14" spans="1:4" s="2" customFormat="1" ht="30.75" customHeight="1" x14ac:dyDescent="0.3">
      <c r="A14" s="7" t="s">
        <v>112</v>
      </c>
      <c r="B14" s="19"/>
      <c r="C14" s="18" t="str">
        <f>Technologie!I4</f>
        <v>n.v.t.</v>
      </c>
      <c r="D14" s="9"/>
    </row>
    <row r="15" spans="1:4" ht="6" customHeight="1" x14ac:dyDescent="0.3">
      <c r="A15" s="20"/>
      <c r="B15" s="20"/>
    </row>
    <row r="16" spans="1:4" s="2" customFormat="1" x14ac:dyDescent="0.3">
      <c r="A16" s="21" t="s">
        <v>44</v>
      </c>
      <c r="B16" s="21"/>
      <c r="C16" s="18"/>
      <c r="D16" s="9"/>
    </row>
    <row r="17" spans="1:4" ht="73.2" customHeight="1" x14ac:dyDescent="0.3">
      <c r="A17" s="20" t="str">
        <f>IF(Technologie!J4="","/",Technologie!J4)</f>
        <v>/</v>
      </c>
      <c r="B17" s="20"/>
    </row>
    <row r="18" spans="1:4" ht="6" customHeight="1" x14ac:dyDescent="0.3"/>
    <row r="19" spans="1:4" s="2" customFormat="1" ht="16.2" customHeight="1" x14ac:dyDescent="0.3">
      <c r="A19" s="21" t="s">
        <v>45</v>
      </c>
      <c r="B19" s="21"/>
      <c r="C19" s="18"/>
      <c r="D19" s="9"/>
    </row>
    <row r="20" spans="1:4" ht="42.6" customHeight="1" x14ac:dyDescent="0.3">
      <c r="A20" s="20" t="str">
        <f>IF(OR(Technologie!B4&lt;&gt;"", Technologie!C4&lt;&gt;"", Technologie!D4&lt;&gt;"", Technologie!G4&lt;&gt;""), "De betrouwbaarheid kan beter worden ingeschat als er ook een pagina is met achtergrondinformatie over de aanbieder. " &amp; "Als de technologie geïnstalleerd moet worden, is het goed om de informatie en de aanbieder te delen vóór de installatie." &amp; " Dit kan bijvoorbeeld via de appstore waar de app geïnstalleerd wordt.", "")</f>
        <v/>
      </c>
      <c r="B20" s="20"/>
    </row>
    <row r="21" spans="1:4" ht="6" customHeight="1" x14ac:dyDescent="0.3">
      <c r="A21" s="22"/>
      <c r="B21" s="22"/>
      <c r="C21" s="22"/>
    </row>
    <row r="22" spans="1:4" s="2" customFormat="1" ht="27.6" x14ac:dyDescent="0.3">
      <c r="A22" s="7" t="s">
        <v>122</v>
      </c>
      <c r="B22" s="19"/>
      <c r="C22" s="18" t="str">
        <f>Technologie!I5</f>
        <v>n.v.t.</v>
      </c>
      <c r="D22" s="9"/>
    </row>
    <row r="23" spans="1:4" ht="6" customHeight="1" x14ac:dyDescent="0.3">
      <c r="A23" s="20"/>
      <c r="B23" s="20"/>
    </row>
    <row r="24" spans="1:4" s="2" customFormat="1" x14ac:dyDescent="0.3">
      <c r="A24" s="21" t="s">
        <v>44</v>
      </c>
      <c r="B24" s="21"/>
      <c r="C24" s="18"/>
      <c r="D24" s="9"/>
    </row>
    <row r="25" spans="1:4" ht="73.2" customHeight="1" x14ac:dyDescent="0.3">
      <c r="A25" s="20" t="str">
        <f>IF(Technologie!J5="","/",Technologie!J5)</f>
        <v>/</v>
      </c>
      <c r="B25" s="20"/>
    </row>
    <row r="26" spans="1:4" ht="6" customHeight="1" x14ac:dyDescent="0.3"/>
    <row r="27" spans="1:4" s="2" customFormat="1" x14ac:dyDescent="0.3">
      <c r="A27" s="21" t="s">
        <v>45</v>
      </c>
      <c r="B27" s="21"/>
      <c r="C27" s="18"/>
      <c r="D27" s="9"/>
    </row>
    <row r="28" spans="1:4" ht="45.6" customHeight="1" x14ac:dyDescent="0.3">
      <c r="A28" s="20" t="str">
        <f>IF(OR(Technologie!B5&lt;&gt;"", Technologie!C5&lt;&gt;"", Technologie!D5&lt;&gt;"", Technologie!G5&lt;&gt;""), "De helpdesk is er voor vragen, onduidelijkheden of fouten in de technologie. " &amp; "De helpdesk is makkelijk bereikbaar en toegankelijk. " &amp; "De helpdesk kan door de ontwikkelaar of door een andere organisatie worden aangeboden.", "")</f>
        <v/>
      </c>
      <c r="B28" s="20"/>
    </row>
    <row r="29" spans="1:4" ht="6" customHeight="1" x14ac:dyDescent="0.3">
      <c r="A29" s="22"/>
      <c r="B29" s="22"/>
      <c r="C29" s="22"/>
    </row>
    <row r="30" spans="1:4" s="2" customFormat="1" x14ac:dyDescent="0.3">
      <c r="A30" s="15" t="s">
        <v>9</v>
      </c>
      <c r="B30" s="15"/>
      <c r="C30" s="16"/>
      <c r="D30" s="9"/>
    </row>
    <row r="31" spans="1:4" s="2" customFormat="1" x14ac:dyDescent="0.3">
      <c r="A31" s="23" t="s">
        <v>10</v>
      </c>
      <c r="B31" s="23"/>
      <c r="C31" s="24"/>
      <c r="D31" s="9"/>
    </row>
    <row r="32" spans="1:4" s="2" customFormat="1" ht="27.6" x14ac:dyDescent="0.3">
      <c r="A32" s="7" t="s">
        <v>11</v>
      </c>
      <c r="B32" s="19"/>
      <c r="C32" s="18" t="str">
        <f>Technologie!I8</f>
        <v>n.v.t.</v>
      </c>
      <c r="D32" s="9"/>
    </row>
    <row r="33" spans="1:4" ht="6" customHeight="1" x14ac:dyDescent="0.3">
      <c r="A33" s="20"/>
      <c r="B33" s="20"/>
    </row>
    <row r="34" spans="1:4" s="2" customFormat="1" x14ac:dyDescent="0.3">
      <c r="A34" s="21" t="s">
        <v>44</v>
      </c>
      <c r="B34" s="21"/>
      <c r="C34" s="18"/>
      <c r="D34" s="9"/>
    </row>
    <row r="35" spans="1:4" ht="73.2" customHeight="1" x14ac:dyDescent="0.3">
      <c r="A35" s="20" t="str">
        <f>IF(Technologie!J8="","/",Technologie!J8)</f>
        <v>/</v>
      </c>
      <c r="B35" s="20"/>
    </row>
    <row r="36" spans="1:4" ht="6" customHeight="1" x14ac:dyDescent="0.3"/>
    <row r="37" spans="1:4" s="2" customFormat="1" x14ac:dyDescent="0.3">
      <c r="A37" s="21" t="s">
        <v>45</v>
      </c>
      <c r="B37" s="21"/>
      <c r="C37" s="18"/>
      <c r="D37" s="9"/>
    </row>
    <row r="38" spans="1:4" ht="29.4" customHeight="1" x14ac:dyDescent="0.3">
      <c r="A38" s="20" t="str">
        <f>IF(OR(Technologie!B8&lt;&gt;"", Technologie!C8&lt;&gt;"", Technologie!D8&lt;&gt;"", Technologie!G8&lt;&gt;""), "Het is duidelijk aangegeven wie de technologie kan gebruiken en hoe de technologie kan helpen.  " &amp; "Ook is aangegeven voor welke groepen het wel of niet aangeraden is om de technologie te gebruiken.", "")</f>
        <v/>
      </c>
      <c r="B38" s="20"/>
    </row>
    <row r="39" spans="1:4" ht="6" customHeight="1" x14ac:dyDescent="0.3">
      <c r="A39" s="22"/>
      <c r="B39" s="22"/>
      <c r="C39" s="22"/>
    </row>
    <row r="40" spans="1:4" s="2" customFormat="1" ht="26.4" x14ac:dyDescent="0.3">
      <c r="A40" s="19" t="s">
        <v>46</v>
      </c>
      <c r="B40" s="19"/>
      <c r="C40" s="18" t="str">
        <f>Technologie!I9</f>
        <v>n.v.t.</v>
      </c>
      <c r="D40" s="9"/>
    </row>
    <row r="41" spans="1:4" ht="6" customHeight="1" x14ac:dyDescent="0.3">
      <c r="A41" s="20"/>
      <c r="B41" s="20"/>
    </row>
    <row r="42" spans="1:4" s="2" customFormat="1" x14ac:dyDescent="0.3">
      <c r="A42" s="21" t="s">
        <v>44</v>
      </c>
      <c r="B42" s="21"/>
      <c r="C42" s="18"/>
      <c r="D42" s="9"/>
    </row>
    <row r="43" spans="1:4" ht="73.2" customHeight="1" x14ac:dyDescent="0.3">
      <c r="A43" s="20" t="str">
        <f>IF(Technologie!J9="","/",Technologie!J9)</f>
        <v>/</v>
      </c>
      <c r="B43" s="20"/>
    </row>
    <row r="44" spans="1:4" ht="6" customHeight="1" x14ac:dyDescent="0.3"/>
    <row r="45" spans="1:4" s="2" customFormat="1" x14ac:dyDescent="0.3">
      <c r="A45" s="21" t="s">
        <v>45</v>
      </c>
      <c r="B45" s="21"/>
      <c r="C45" s="18"/>
      <c r="D45" s="9"/>
    </row>
    <row r="46" spans="1:4" ht="96" customHeight="1" x14ac:dyDescent="0.25">
      <c r="A46" s="49" t="str">
        <f>IF(OR(Technologie!B9&lt;&gt;"", Technologie!C9&lt;&gt;"", Technologie!D9&lt;&gt;"", Technologie!G9&lt;&gt;""), "De fabrikant moet het doel van de technologie vergelijken met de definitie van een medisch hulpmiddel. Voor België zie: https://www.fagg.be/nl/menselijk_gebruik/gezondheidsproducten/medische_hulpmiddelen_en_hun_hulpstukken/algemene_5. " &amp; "Dit geldt voor elke definitie in elk land waar de app beschikbaar wordt gesteld. " &amp; "De wetgeving voor medische hulpmiddelen stelt eisen aan de kwaliteit en veiligheid om gebruikers te beschermen (Regulation 745/2017). " &amp; "In België is het Federaal Agentschap voor Geneesmiddelen en Gezondheidsproducten (FAGG) verantwoordelijk voor de regulering en het toezicht op medische hulpmiddelen. " &amp; "Voor meer informatie: http://data.europa.eu/eli/reg/2017/745/oj  of doe de quick scan: https://cetool.nl/en/medical-device/quick-scan", "")</f>
        <v/>
      </c>
      <c r="B46" s="20"/>
    </row>
    <row r="47" spans="1:4" ht="6" customHeight="1" x14ac:dyDescent="0.3">
      <c r="A47" s="22"/>
      <c r="B47" s="22"/>
      <c r="C47" s="22"/>
    </row>
    <row r="48" spans="1:4" s="2" customFormat="1" ht="26.4" x14ac:dyDescent="0.3">
      <c r="A48" s="19" t="s">
        <v>47</v>
      </c>
      <c r="B48" s="19"/>
      <c r="C48" s="18" t="str">
        <f>Technologie!I10</f>
        <v>n.v.t.</v>
      </c>
      <c r="D48" s="9"/>
    </row>
    <row r="49" spans="1:4" ht="6" customHeight="1" x14ac:dyDescent="0.3">
      <c r="A49" s="20"/>
      <c r="B49" s="20"/>
    </row>
    <row r="50" spans="1:4" s="2" customFormat="1" x14ac:dyDescent="0.3">
      <c r="A50" s="21" t="s">
        <v>44</v>
      </c>
      <c r="B50" s="21"/>
      <c r="C50" s="18"/>
      <c r="D50" s="9"/>
    </row>
    <row r="51" spans="1:4" ht="73.2" customHeight="1" x14ac:dyDescent="0.3">
      <c r="A51" s="20" t="str">
        <f>IF(Technologie!J10="","/",Technologie!J10)</f>
        <v>/</v>
      </c>
      <c r="B51" s="20"/>
    </row>
    <row r="52" spans="1:4" ht="6" customHeight="1" x14ac:dyDescent="0.3"/>
    <row r="53" spans="1:4" s="2" customFormat="1" x14ac:dyDescent="0.3">
      <c r="A53" s="21" t="s">
        <v>45</v>
      </c>
      <c r="B53" s="21"/>
      <c r="C53" s="18"/>
      <c r="D53" s="9"/>
    </row>
    <row r="54" spans="1:4" ht="75.599999999999994" customHeight="1" x14ac:dyDescent="0.3">
      <c r="A54" s="20" t="str">
        <f>IF(OR(Technologie!B10&lt;&gt;"", Technologie!C10&lt;&gt;"", Technologie!D10&lt;&gt;"", Technologie!G10&lt;&gt;""), "De Europese wet over AI stelt eisen aan de ontwikkeling en het gebruik van kunstmatige intelligentie binnen de Europese Unie. " &amp; "Het doel is om AI-systemen veilig, ethisch en transparant te maken door de regels af te stemmen opde risico's. " &amp; "Dat wil zeggen dat systemen met onaanvaardbare risico's worden verboden, en dat andere systemen aan strenge eisen moeten voldoen. "  &amp; "Voor meer informatie: http://data.europa.eu/eli/reg/2024/1689/oj ", "")</f>
        <v/>
      </c>
      <c r="B54" s="20"/>
    </row>
    <row r="55" spans="1:4" ht="6" customHeight="1" x14ac:dyDescent="0.3">
      <c r="A55" s="22"/>
      <c r="B55" s="22"/>
      <c r="C55" s="22"/>
    </row>
    <row r="56" spans="1:4" s="2" customFormat="1" ht="29.4" customHeight="1" x14ac:dyDescent="0.3">
      <c r="A56" s="19" t="s">
        <v>146</v>
      </c>
      <c r="B56" s="19"/>
      <c r="C56" s="18" t="str">
        <f>Technologie!I11</f>
        <v>n.v.t.</v>
      </c>
      <c r="D56" s="9"/>
    </row>
    <row r="57" spans="1:4" ht="6" customHeight="1" x14ac:dyDescent="0.3">
      <c r="A57" s="20"/>
      <c r="B57" s="20"/>
    </row>
    <row r="58" spans="1:4" s="2" customFormat="1" x14ac:dyDescent="0.3">
      <c r="A58" s="21" t="s">
        <v>44</v>
      </c>
      <c r="B58" s="21"/>
      <c r="C58" s="18"/>
      <c r="D58" s="9"/>
    </row>
    <row r="59" spans="1:4" ht="73.2" customHeight="1" x14ac:dyDescent="0.3">
      <c r="A59" s="20" t="str">
        <f>IF(Technologie!J11="","/",Technologie!J11)</f>
        <v>/</v>
      </c>
      <c r="B59" s="20"/>
    </row>
    <row r="60" spans="1:4" ht="6" customHeight="1" x14ac:dyDescent="0.3"/>
    <row r="61" spans="1:4" s="2" customFormat="1" x14ac:dyDescent="0.3">
      <c r="A61" s="21" t="s">
        <v>45</v>
      </c>
      <c r="B61" s="21"/>
      <c r="C61" s="18"/>
      <c r="D61" s="9"/>
    </row>
    <row r="62" spans="1:4" ht="18.600000000000001" customHeight="1" x14ac:dyDescent="0.3">
      <c r="A62" s="20" t="str">
        <f>IF(OR(Technologie!B11&lt;&gt;"", Technologie!C11&lt;&gt;"", Technologie!D11&lt;&gt;"", Technologie!G11&lt;&gt;""), "De ontwikkeling is gebaseerd op bewezen principes. Zo kan er bijvoorbeeld verwezen worden naar wetenschappelijk onderzoek.", "")</f>
        <v/>
      </c>
      <c r="B62" s="20"/>
    </row>
    <row r="63" spans="1:4" ht="6" customHeight="1" x14ac:dyDescent="0.3">
      <c r="A63" s="22"/>
      <c r="B63" s="22"/>
      <c r="C63" s="22"/>
    </row>
    <row r="64" spans="1:4" s="2" customFormat="1" ht="26.4" x14ac:dyDescent="0.3">
      <c r="A64" s="19" t="s">
        <v>140</v>
      </c>
      <c r="B64" s="19"/>
      <c r="C64" s="18" t="str">
        <f>Technologie!I12</f>
        <v>n.v.t.</v>
      </c>
      <c r="D64" s="9"/>
    </row>
    <row r="65" spans="1:4" ht="6" customHeight="1" x14ac:dyDescent="0.3">
      <c r="A65" s="20"/>
      <c r="B65" s="20"/>
    </row>
    <row r="66" spans="1:4" s="2" customFormat="1" x14ac:dyDescent="0.3">
      <c r="A66" s="21" t="s">
        <v>44</v>
      </c>
      <c r="B66" s="21"/>
      <c r="C66" s="18"/>
      <c r="D66" s="9"/>
    </row>
    <row r="67" spans="1:4" ht="73.2" customHeight="1" x14ac:dyDescent="0.3">
      <c r="A67" s="20" t="str">
        <f>IF(Technologie!J12="","/",Technologie!J12)</f>
        <v>/</v>
      </c>
      <c r="B67" s="20"/>
    </row>
    <row r="68" spans="1:4" ht="6" customHeight="1" x14ac:dyDescent="0.3"/>
    <row r="69" spans="1:4" s="2" customFormat="1" x14ac:dyDescent="0.3">
      <c r="A69" s="21" t="s">
        <v>45</v>
      </c>
      <c r="B69" s="21"/>
      <c r="C69" s="18"/>
      <c r="D69" s="9"/>
    </row>
    <row r="70" spans="1:4" ht="44.4" customHeight="1" x14ac:dyDescent="0.3">
      <c r="A70" s="20" t="str">
        <f>IF(OR(Technologie!B12&lt;&gt;"", Technologie!C12&lt;&gt;"", Technologie!D12&lt;&gt;"", Technologie!G12&lt;&gt;""), "Het betrekken van gebruikers en professionals bij de ontwikkeling van de technologie zorgt ervoor dat deze goed aansluit bij de doelgroep. " &amp; "Dit kan bijvoorbeeld door enquêtes, gebruikerstesten en focusgroepen.", "")</f>
        <v/>
      </c>
      <c r="B70" s="20"/>
    </row>
    <row r="71" spans="1:4" ht="6" customHeight="1" x14ac:dyDescent="0.3">
      <c r="A71" s="22"/>
      <c r="B71" s="22"/>
      <c r="C71" s="22"/>
    </row>
    <row r="72" spans="1:4" s="2" customFormat="1" x14ac:dyDescent="0.3">
      <c r="A72" s="23" t="s">
        <v>13</v>
      </c>
      <c r="B72" s="23"/>
      <c r="C72" s="24"/>
      <c r="D72" s="9"/>
    </row>
    <row r="73" spans="1:4" s="2" customFormat="1" ht="26.4" x14ac:dyDescent="0.3">
      <c r="A73" s="19" t="s">
        <v>14</v>
      </c>
      <c r="B73" s="19"/>
      <c r="C73" s="18" t="str">
        <f>Technologie!I14</f>
        <v>n.v.t.</v>
      </c>
      <c r="D73" s="9"/>
    </row>
    <row r="74" spans="1:4" ht="6" customHeight="1" x14ac:dyDescent="0.3">
      <c r="A74" s="20"/>
      <c r="B74" s="20"/>
    </row>
    <row r="75" spans="1:4" s="2" customFormat="1" x14ac:dyDescent="0.3">
      <c r="A75" s="21" t="s">
        <v>44</v>
      </c>
      <c r="B75" s="21"/>
      <c r="C75" s="18"/>
      <c r="D75" s="9"/>
    </row>
    <row r="76" spans="1:4" ht="73.2" customHeight="1" x14ac:dyDescent="0.3">
      <c r="A76" s="20" t="str">
        <f>IF(Technologie!J14="","/",Technologie!J14)</f>
        <v>/</v>
      </c>
      <c r="B76" s="20"/>
    </row>
    <row r="77" spans="1:4" ht="6" customHeight="1" x14ac:dyDescent="0.3"/>
    <row r="78" spans="1:4" s="2" customFormat="1" x14ac:dyDescent="0.3">
      <c r="A78" s="21" t="s">
        <v>45</v>
      </c>
      <c r="B78" s="21"/>
      <c r="C78" s="18"/>
      <c r="D78" s="9"/>
    </row>
    <row r="79" spans="1:4" ht="18" customHeight="1" x14ac:dyDescent="0.3">
      <c r="A79" s="20" t="str">
        <f>IF(OR(Technologie!B14&lt;&gt;"", Technologie!C14&lt;&gt;"", Technologie!D14&lt;&gt;"", Technologie!G14&lt;&gt;""), "Gebruikers krijgen informatie over de technieken en interventies die worden toegepast in het digitale aanbod. ", "")</f>
        <v/>
      </c>
      <c r="B79" s="20"/>
    </row>
    <row r="80" spans="1:4" ht="6" customHeight="1" x14ac:dyDescent="0.3">
      <c r="A80" s="22"/>
      <c r="B80" s="22"/>
      <c r="C80" s="22"/>
    </row>
    <row r="81" spans="1:4" s="2" customFormat="1" x14ac:dyDescent="0.3">
      <c r="A81" s="19" t="s">
        <v>48</v>
      </c>
      <c r="B81" s="19"/>
      <c r="C81" s="18" t="str">
        <f>Technologie!I15</f>
        <v>n.v.t.</v>
      </c>
      <c r="D81" s="9"/>
    </row>
    <row r="82" spans="1:4" ht="6" customHeight="1" x14ac:dyDescent="0.3">
      <c r="A82" s="20"/>
      <c r="B82" s="20"/>
    </row>
    <row r="83" spans="1:4" s="2" customFormat="1" x14ac:dyDescent="0.3">
      <c r="A83" s="21" t="s">
        <v>44</v>
      </c>
      <c r="B83" s="21"/>
      <c r="C83" s="18"/>
      <c r="D83" s="9"/>
    </row>
    <row r="84" spans="1:4" ht="73.2" customHeight="1" x14ac:dyDescent="0.3">
      <c r="A84" s="20" t="str">
        <f>IF(Technologie!J15="","/",Technologie!J15)</f>
        <v>/</v>
      </c>
      <c r="B84" s="20"/>
    </row>
    <row r="85" spans="1:4" ht="6" customHeight="1" x14ac:dyDescent="0.3"/>
    <row r="86" spans="1:4" s="2" customFormat="1" x14ac:dyDescent="0.3">
      <c r="A86" s="21" t="s">
        <v>45</v>
      </c>
      <c r="B86" s="21"/>
      <c r="C86" s="18"/>
      <c r="D86" s="9"/>
    </row>
    <row r="87" spans="1:4" ht="16.95" customHeight="1" x14ac:dyDescent="0.3">
      <c r="A87" s="20" t="str">
        <f>IF(OR(Technologie!B15&lt;&gt;"", Technologie!C15&lt;&gt;"", Technologie!D15&lt;&gt;"", Technologie!G15&lt;&gt;""), "Bijvoorbeeld hoeveel ze moeten betalen, " &amp; "hoeveel tijd ze moeten investeren om de technologie te leren gebruiken of hoevaak ze de technologie moeten gebruiken voor het gewenste resultaat.", "")</f>
        <v/>
      </c>
      <c r="B87" s="20"/>
    </row>
    <row r="88" spans="1:4" ht="6" customHeight="1" x14ac:dyDescent="0.3">
      <c r="A88" s="22"/>
      <c r="B88" s="22"/>
      <c r="C88" s="22"/>
    </row>
    <row r="89" spans="1:4" s="2" customFormat="1" ht="28.2" customHeight="1" x14ac:dyDescent="0.3">
      <c r="A89" s="19" t="s">
        <v>113</v>
      </c>
      <c r="B89" s="19"/>
      <c r="C89" s="18" t="str">
        <f>Technologie!I16</f>
        <v>n.v.t.</v>
      </c>
      <c r="D89" s="9"/>
    </row>
    <row r="90" spans="1:4" ht="6" customHeight="1" x14ac:dyDescent="0.3">
      <c r="A90" s="20"/>
      <c r="B90" s="20"/>
    </row>
    <row r="91" spans="1:4" s="2" customFormat="1" x14ac:dyDescent="0.3">
      <c r="A91" s="21" t="s">
        <v>44</v>
      </c>
      <c r="B91" s="21"/>
      <c r="C91" s="18"/>
      <c r="D91" s="9"/>
    </row>
    <row r="92" spans="1:4" ht="73.2" customHeight="1" x14ac:dyDescent="0.3">
      <c r="A92" s="20" t="str">
        <f>IF(Technologie!J16="","/",Technologie!J16)</f>
        <v>/</v>
      </c>
      <c r="B92" s="20"/>
    </row>
    <row r="93" spans="1:4" ht="6" customHeight="1" x14ac:dyDescent="0.3"/>
    <row r="94" spans="1:4" s="2" customFormat="1" ht="26.4" x14ac:dyDescent="0.3">
      <c r="A94" s="19" t="s">
        <v>114</v>
      </c>
      <c r="B94" s="19"/>
      <c r="C94" s="18" t="str">
        <f>Technologie!I17</f>
        <v>n.v.t.</v>
      </c>
      <c r="D94" s="9"/>
    </row>
    <row r="95" spans="1:4" ht="6" customHeight="1" x14ac:dyDescent="0.3">
      <c r="A95" s="20"/>
      <c r="B95" s="20"/>
    </row>
    <row r="96" spans="1:4" s="2" customFormat="1" x14ac:dyDescent="0.3">
      <c r="A96" s="21" t="s">
        <v>44</v>
      </c>
      <c r="B96" s="21"/>
      <c r="C96" s="18"/>
      <c r="D96" s="9"/>
    </row>
    <row r="97" spans="1:4" ht="73.2" customHeight="1" x14ac:dyDescent="0.3">
      <c r="A97" s="20" t="str">
        <f>IF(Technologie!J17="","/",Technologie!J17)</f>
        <v>/</v>
      </c>
      <c r="B97" s="20"/>
    </row>
    <row r="98" spans="1:4" ht="6" customHeight="1" x14ac:dyDescent="0.3"/>
    <row r="99" spans="1:4" s="2" customFormat="1" x14ac:dyDescent="0.3">
      <c r="A99" s="19" t="s">
        <v>147</v>
      </c>
      <c r="B99" s="19"/>
      <c r="C99" s="18" t="str">
        <f>Technologie!I18</f>
        <v>n.v.t.</v>
      </c>
      <c r="D99" s="9"/>
    </row>
    <row r="100" spans="1:4" ht="6" customHeight="1" x14ac:dyDescent="0.3">
      <c r="A100" s="20"/>
      <c r="B100" s="20"/>
    </row>
    <row r="101" spans="1:4" s="2" customFormat="1" x14ac:dyDescent="0.3">
      <c r="A101" s="21" t="s">
        <v>44</v>
      </c>
      <c r="B101" s="21"/>
      <c r="C101" s="18"/>
      <c r="D101" s="9"/>
    </row>
    <row r="102" spans="1:4" ht="73.2" customHeight="1" x14ac:dyDescent="0.3">
      <c r="A102" s="20" t="str">
        <f>IF(Technologie!J18="","/",Technologie!J18)</f>
        <v>/</v>
      </c>
      <c r="B102" s="20"/>
    </row>
    <row r="103" spans="1:4" ht="6" customHeight="1" x14ac:dyDescent="0.3"/>
    <row r="104" spans="1:4" s="2" customFormat="1" x14ac:dyDescent="0.3">
      <c r="A104" s="21" t="s">
        <v>45</v>
      </c>
      <c r="B104" s="21"/>
      <c r="C104" s="18"/>
      <c r="D104" s="9"/>
    </row>
    <row r="105" spans="1:4" ht="48.6" customHeight="1" x14ac:dyDescent="0.3">
      <c r="A105" s="20" t="str">
        <f>IF(OR(Technologie!B18&lt;&gt;"", Technologie!C18&lt;&gt;"", Technologie!D18&lt;&gt;"", Technologie!G18&lt;&gt;""), "Er kan wetenschappelijk bewijs worden voorgelegd dat de toepassing doeltreffend is."&amp; " Dit bewijs kan via gecontroleerd onderzoek (Evidence-Based Practice) "&amp;"of via gegevens uit het dagelijks gebruik (Practice-Based Evidence) worden aangeleverd.", "")</f>
        <v/>
      </c>
      <c r="B105" s="20"/>
    </row>
    <row r="106" spans="1:4" ht="6" customHeight="1" x14ac:dyDescent="0.3">
      <c r="A106" s="22"/>
      <c r="B106" s="22"/>
      <c r="C106" s="22"/>
    </row>
    <row r="107" spans="1:4" s="2" customFormat="1" ht="26.4" x14ac:dyDescent="0.3">
      <c r="A107" s="19" t="s">
        <v>15</v>
      </c>
      <c r="B107" s="19"/>
      <c r="C107" s="18" t="str">
        <f>Technologie!I19</f>
        <v>n.v.t.</v>
      </c>
      <c r="D107" s="9"/>
    </row>
    <row r="108" spans="1:4" ht="6" customHeight="1" x14ac:dyDescent="0.3">
      <c r="A108" s="20"/>
      <c r="B108" s="20"/>
    </row>
    <row r="109" spans="1:4" s="2" customFormat="1" x14ac:dyDescent="0.3">
      <c r="A109" s="21" t="s">
        <v>44</v>
      </c>
      <c r="B109" s="21"/>
      <c r="C109" s="18"/>
      <c r="D109" s="9"/>
    </row>
    <row r="110" spans="1:4" ht="73.2" customHeight="1" x14ac:dyDescent="0.3">
      <c r="A110" s="20" t="str">
        <f>IF(Technologie!J19="","/",Technologie!J19)</f>
        <v>/</v>
      </c>
      <c r="B110" s="20"/>
    </row>
    <row r="111" spans="1:4" ht="6" customHeight="1" x14ac:dyDescent="0.3"/>
    <row r="112" spans="1:4" s="2" customFormat="1" x14ac:dyDescent="0.3">
      <c r="A112" s="21" t="s">
        <v>45</v>
      </c>
      <c r="B112" s="21"/>
      <c r="C112" s="18"/>
      <c r="D112" s="9"/>
    </row>
    <row r="113" spans="1:4" ht="30.6" customHeight="1" x14ac:dyDescent="0.3">
      <c r="A113" s="20" t="str">
        <f>IF(OR(Technologie!B19&lt;&gt;"", Technologie!C19&lt;&gt;"", Technologie!D19&lt;&gt;"", Technologie!G19&lt;&gt;""), "Het is belangrijk om aan de gebruiker te infomeren over hoe de technologie gefinancierd wordt. " &amp; "Deze informatie kan bijdragen aan de betrouwbaarheid van de technologie.", "")</f>
        <v/>
      </c>
      <c r="B113" s="20"/>
    </row>
    <row r="114" spans="1:4" ht="6" customHeight="1" x14ac:dyDescent="0.3">
      <c r="A114" s="22"/>
      <c r="B114" s="22"/>
      <c r="C114" s="22"/>
    </row>
    <row r="115" spans="1:4" s="2" customFormat="1" x14ac:dyDescent="0.3">
      <c r="A115" s="23" t="s">
        <v>16</v>
      </c>
      <c r="B115" s="23"/>
      <c r="C115" s="24"/>
      <c r="D115" s="9"/>
    </row>
    <row r="116" spans="1:4" s="2" customFormat="1" ht="26.4" x14ac:dyDescent="0.3">
      <c r="A116" s="19" t="s">
        <v>142</v>
      </c>
      <c r="B116" s="19"/>
      <c r="C116" s="18" t="str">
        <f>Technologie!I21</f>
        <v>n.v.t.</v>
      </c>
      <c r="D116" s="9"/>
    </row>
    <row r="117" spans="1:4" ht="6" customHeight="1" x14ac:dyDescent="0.3">
      <c r="A117" s="20"/>
      <c r="B117" s="20"/>
    </row>
    <row r="118" spans="1:4" s="2" customFormat="1" x14ac:dyDescent="0.3">
      <c r="A118" s="21" t="s">
        <v>44</v>
      </c>
      <c r="B118" s="21"/>
      <c r="C118" s="18"/>
      <c r="D118" s="9"/>
    </row>
    <row r="119" spans="1:4" ht="73.2" customHeight="1" x14ac:dyDescent="0.3">
      <c r="A119" s="20" t="str">
        <f>IF(Technologie!J21="","/",Technologie!J21)</f>
        <v>/</v>
      </c>
      <c r="B119" s="20"/>
    </row>
    <row r="120" spans="1:4" ht="6" customHeight="1" x14ac:dyDescent="0.3"/>
    <row r="121" spans="1:4" s="2" customFormat="1" x14ac:dyDescent="0.3">
      <c r="A121" s="21" t="s">
        <v>45</v>
      </c>
      <c r="B121" s="21"/>
      <c r="C121" s="18"/>
      <c r="D121" s="9"/>
    </row>
    <row r="122" spans="1:4" ht="43.95" customHeight="1" x14ac:dyDescent="0.3">
      <c r="A122" s="20" t="str">
        <f>IF(OR(Technologie!B21&lt;&gt;"", Technologie!C21&lt;&gt;"", Technologie!D21&lt;&gt;"", Technologie!G21&lt;&gt;""), "Als het huidige digitaal aanbod onvoldoende is voor de gebruiker, moet deze makkelijk extra hulp kunnen vinden, zoals een gesprek met een professional. " &amp; " Hiervoor kan er in de technologie een doorverwijzing worden gemaakt naar extra hulpbronnen.", "")</f>
        <v/>
      </c>
      <c r="B122" s="20"/>
    </row>
    <row r="123" spans="1:4" ht="6" customHeight="1" x14ac:dyDescent="0.3">
      <c r="A123" s="22"/>
      <c r="B123" s="22"/>
      <c r="C123" s="22"/>
    </row>
    <row r="124" spans="1:4" s="2" customFormat="1" ht="26.4" x14ac:dyDescent="0.3">
      <c r="A124" s="19" t="s">
        <v>143</v>
      </c>
      <c r="B124" s="19"/>
      <c r="C124" s="18" t="str">
        <f>Technologie!I22</f>
        <v>n.v.t.</v>
      </c>
      <c r="D124" s="9"/>
    </row>
    <row r="125" spans="1:4" ht="6" customHeight="1" x14ac:dyDescent="0.3">
      <c r="A125" s="20"/>
      <c r="B125" s="20"/>
    </row>
    <row r="126" spans="1:4" s="2" customFormat="1" x14ac:dyDescent="0.3">
      <c r="A126" s="21" t="s">
        <v>44</v>
      </c>
      <c r="B126" s="21"/>
      <c r="C126" s="18"/>
      <c r="D126" s="9"/>
    </row>
    <row r="127" spans="1:4" ht="73.2" customHeight="1" x14ac:dyDescent="0.3">
      <c r="A127" s="20" t="str">
        <f>IF(Technologie!J22="","/",Technologie!J22)</f>
        <v>/</v>
      </c>
      <c r="B127" s="20"/>
    </row>
    <row r="128" spans="1:4" ht="6" customHeight="1" x14ac:dyDescent="0.3"/>
    <row r="129" spans="1:4" s="2" customFormat="1" ht="26.4" x14ac:dyDescent="0.3">
      <c r="A129" s="19" t="s">
        <v>17</v>
      </c>
      <c r="B129" s="19"/>
      <c r="C129" s="18" t="str">
        <f>Technologie!I23</f>
        <v>n.v.t.</v>
      </c>
      <c r="D129" s="9"/>
    </row>
    <row r="130" spans="1:4" ht="6" customHeight="1" x14ac:dyDescent="0.3">
      <c r="A130" s="20"/>
      <c r="B130" s="20"/>
    </row>
    <row r="131" spans="1:4" s="2" customFormat="1" x14ac:dyDescent="0.3">
      <c r="A131" s="21" t="s">
        <v>44</v>
      </c>
      <c r="B131" s="21"/>
      <c r="C131" s="18"/>
      <c r="D131" s="9"/>
    </row>
    <row r="132" spans="1:4" ht="73.2" customHeight="1" x14ac:dyDescent="0.3">
      <c r="A132" s="20" t="str">
        <f>IF(Technologie!J23="","/",Technologie!J23)</f>
        <v>/</v>
      </c>
      <c r="B132" s="20"/>
    </row>
    <row r="133" spans="1:4" ht="6" customHeight="1" x14ac:dyDescent="0.3"/>
    <row r="134" spans="1:4" s="2" customFormat="1" x14ac:dyDescent="0.3">
      <c r="A134" s="21" t="s">
        <v>45</v>
      </c>
      <c r="B134" s="21"/>
      <c r="C134" s="18"/>
      <c r="D134" s="9"/>
    </row>
    <row r="135" spans="1:4" ht="30.6" customHeight="1" x14ac:dyDescent="0.3">
      <c r="A135" s="20" t="str">
        <f>IF(OR(Technologie!B23&lt;&gt;"", Technologie!C23&lt;&gt;"", Technologie!D23&lt;&gt;"", Technologie!G23&lt;&gt;""), "Als er een crisissituatie is, moet het duidelijk zijn waar de gebruiker hulp kan krijgen. " &amp; "De verwijzingen naar deze hulp kunnen zowel naar interne als externe hulplijnen gaan.", "")</f>
        <v/>
      </c>
      <c r="B135" s="20"/>
    </row>
    <row r="136" spans="1:4" ht="6" customHeight="1" x14ac:dyDescent="0.3">
      <c r="A136" s="22"/>
      <c r="B136" s="22"/>
      <c r="C136" s="22"/>
    </row>
    <row r="137" spans="1:4" s="2" customFormat="1" x14ac:dyDescent="0.3">
      <c r="A137" s="15" t="s">
        <v>18</v>
      </c>
      <c r="B137" s="15"/>
      <c r="C137" s="16"/>
      <c r="D137" s="9"/>
    </row>
    <row r="138" spans="1:4" s="2" customFormat="1" x14ac:dyDescent="0.3">
      <c r="A138" s="23" t="s">
        <v>19</v>
      </c>
      <c r="B138" s="23"/>
      <c r="C138" s="24"/>
      <c r="D138" s="9"/>
    </row>
    <row r="139" spans="1:4" s="2" customFormat="1" ht="26.4" x14ac:dyDescent="0.3">
      <c r="A139" s="19" t="s">
        <v>49</v>
      </c>
      <c r="B139" s="19"/>
      <c r="C139" s="18" t="str">
        <f>Technologie!I26</f>
        <v>n.v.t.</v>
      </c>
      <c r="D139" s="9"/>
    </row>
    <row r="140" spans="1:4" ht="6" customHeight="1" x14ac:dyDescent="0.3">
      <c r="A140" s="20"/>
      <c r="B140" s="20"/>
    </row>
    <row r="141" spans="1:4" s="2" customFormat="1" x14ac:dyDescent="0.3">
      <c r="A141" s="21" t="s">
        <v>44</v>
      </c>
      <c r="B141" s="21"/>
      <c r="C141" s="18"/>
      <c r="D141" s="9"/>
    </row>
    <row r="142" spans="1:4" ht="73.2" customHeight="1" x14ac:dyDescent="0.3">
      <c r="A142" s="20" t="str">
        <f>IF(Technologie!J26="","/",Technologie!J26)</f>
        <v>/</v>
      </c>
      <c r="B142" s="20"/>
    </row>
    <row r="143" spans="1:4" ht="6" customHeight="1" x14ac:dyDescent="0.3"/>
    <row r="144" spans="1:4" s="2" customFormat="1" x14ac:dyDescent="0.3">
      <c r="A144" s="21" t="s">
        <v>45</v>
      </c>
      <c r="B144" s="21"/>
      <c r="C144" s="18"/>
      <c r="D144" s="9"/>
    </row>
    <row r="145" spans="1:4" ht="95.4" customHeight="1" x14ac:dyDescent="0.3">
      <c r="A145" s="20" t="str">
        <f>IF(OR(Technologie!B26&lt;&gt;"", Technologie!C26&lt;&gt;"", Technologie!D26&lt;&gt;"", Technologie!G26&lt;&gt;""), "De technologie is toegankelijk voor alle gebruikers, los van taal, cultuur, leeftijd of beperkingen. " &amp; "Denk maar aan gebruikers met beperkingen in hun gezichtsvermogen, gehoor, mobiliteit, denkvermogen of begrip. " &amp; "De European Accessibility Act is een Europese richtlijn die als doel heeft producten en diensten binnen de EU toegankelijker te maken voor iedereen, " &amp;" met speciale aandacht voor mensen met een beperking. De wetgeving legt specifieke toegankelijkheidseisen op aan ICT-apparatuur met digitale interface, " &amp;" zodat meer mensen zelfstandig gebruik kunnen maken van deze diensten. " &amp; "Meer informatie: http://data.europa.eu/eli/dir/2019/882/oj", "")</f>
        <v/>
      </c>
      <c r="B145" s="20"/>
    </row>
    <row r="146" spans="1:4" ht="6" customHeight="1" x14ac:dyDescent="0.3">
      <c r="A146" s="22"/>
      <c r="B146" s="22"/>
      <c r="C146" s="22"/>
    </row>
    <row r="147" spans="1:4" s="2" customFormat="1" x14ac:dyDescent="0.3">
      <c r="A147" s="23" t="s">
        <v>20</v>
      </c>
      <c r="B147" s="23"/>
      <c r="C147" s="24"/>
      <c r="D147" s="9"/>
    </row>
    <row r="148" spans="1:4" s="2" customFormat="1" ht="30.6" customHeight="1" x14ac:dyDescent="0.3">
      <c r="A148" s="19" t="s">
        <v>21</v>
      </c>
      <c r="B148" s="19"/>
      <c r="C148" s="18" t="str">
        <f>Technologie!I28</f>
        <v>n.v.t.</v>
      </c>
      <c r="D148" s="9"/>
    </row>
    <row r="149" spans="1:4" ht="6" customHeight="1" x14ac:dyDescent="0.3">
      <c r="A149" s="20"/>
      <c r="B149" s="20"/>
    </row>
    <row r="150" spans="1:4" s="2" customFormat="1" x14ac:dyDescent="0.3">
      <c r="A150" s="21" t="s">
        <v>44</v>
      </c>
      <c r="B150" s="21"/>
      <c r="C150" s="18"/>
      <c r="D150" s="9"/>
    </row>
    <row r="151" spans="1:4" ht="73.2" customHeight="1" x14ac:dyDescent="0.3">
      <c r="A151" s="20" t="str">
        <f>IF(Technologie!J28="","/",Technologie!J28)</f>
        <v>/</v>
      </c>
      <c r="B151" s="20"/>
    </row>
    <row r="152" spans="1:4" ht="6" customHeight="1" x14ac:dyDescent="0.3"/>
    <row r="153" spans="1:4" s="2" customFormat="1" x14ac:dyDescent="0.3">
      <c r="A153" s="21" t="s">
        <v>45</v>
      </c>
      <c r="B153" s="21"/>
      <c r="C153" s="18"/>
      <c r="D153" s="9"/>
    </row>
    <row r="154" spans="1:4" ht="84" customHeight="1" x14ac:dyDescent="0.3">
      <c r="A154" s="20" t="str">
        <f>IF(OR(Technologie!B28&lt;&gt;"", Technologie!C28&lt;&gt;"", Technologie!D28&lt;&gt;"", Technologie!G28&lt;&gt;""), "De technologie dient ontworpen te zijn met kennis en begrip van de beoogde gebruikers, hun bezigheden en de omgeving waarin ze de technologie zullen gebruiken. " &amp; "Het is dus duidelijk wie de gebruikers en partijen zijn. " &amp; "Om het gebruiksgemak te verbeteren wordt rekening gehouden met hoe en waar iemand het product of dienst gebruikt. " &amp; "De gebruikers zijn betrokken bij het hele ontwerp en de ontwikkeling, met specifieke aandacht voor de meest kwetsbare. " &amp; "De technologie wordt constant verbeterd door evaluatie van en door de gebruikers.", "")</f>
        <v/>
      </c>
      <c r="B154" s="20"/>
    </row>
    <row r="155" spans="1:4" ht="6" customHeight="1" x14ac:dyDescent="0.3">
      <c r="A155" s="22"/>
      <c r="B155" s="22"/>
      <c r="C155" s="22"/>
    </row>
    <row r="156" spans="1:4" s="2" customFormat="1" x14ac:dyDescent="0.3">
      <c r="A156" s="19" t="s">
        <v>50</v>
      </c>
      <c r="B156" s="19"/>
      <c r="C156" s="18" t="str">
        <f>Technologie!I29</f>
        <v>n.v.t.</v>
      </c>
      <c r="D156" s="9"/>
    </row>
    <row r="157" spans="1:4" ht="6" customHeight="1" x14ac:dyDescent="0.3">
      <c r="A157" s="20"/>
      <c r="B157" s="20"/>
    </row>
    <row r="158" spans="1:4" s="2" customFormat="1" x14ac:dyDescent="0.3">
      <c r="A158" s="21" t="s">
        <v>44</v>
      </c>
      <c r="B158" s="21"/>
      <c r="C158" s="18"/>
      <c r="D158" s="9"/>
    </row>
    <row r="159" spans="1:4" ht="73.2" customHeight="1" x14ac:dyDescent="0.3">
      <c r="A159" s="20" t="str">
        <f>IF(Technologie!J29="","/",Technologie!J29)</f>
        <v>/</v>
      </c>
      <c r="B159" s="20"/>
    </row>
    <row r="160" spans="1:4" ht="6" customHeight="1" x14ac:dyDescent="0.3"/>
    <row r="161" spans="1:4" s="2" customFormat="1" ht="26.4" x14ac:dyDescent="0.3">
      <c r="A161" s="19" t="s">
        <v>51</v>
      </c>
      <c r="B161" s="19"/>
      <c r="C161" s="18" t="str">
        <f>Technologie!I30</f>
        <v>n.v.t.</v>
      </c>
      <c r="D161" s="9"/>
    </row>
    <row r="162" spans="1:4" ht="6" customHeight="1" x14ac:dyDescent="0.3">
      <c r="A162" s="20"/>
      <c r="B162" s="20"/>
    </row>
    <row r="163" spans="1:4" s="2" customFormat="1" x14ac:dyDescent="0.3">
      <c r="A163" s="21" t="s">
        <v>44</v>
      </c>
      <c r="B163" s="21"/>
      <c r="C163" s="18"/>
      <c r="D163" s="9"/>
    </row>
    <row r="164" spans="1:4" ht="73.2" customHeight="1" x14ac:dyDescent="0.3">
      <c r="A164" s="20" t="str">
        <f>IF(Technologie!J30="","/",Technologie!J30)</f>
        <v>/</v>
      </c>
      <c r="B164" s="20"/>
    </row>
    <row r="165" spans="1:4" ht="6" customHeight="1" x14ac:dyDescent="0.3"/>
    <row r="166" spans="1:4" s="2" customFormat="1" ht="20.399999999999999" customHeight="1" x14ac:dyDescent="0.3">
      <c r="A166" s="19" t="s">
        <v>130</v>
      </c>
      <c r="B166" s="19"/>
      <c r="C166" s="18" t="str">
        <f>Technologie!I31</f>
        <v>n.v.t.</v>
      </c>
      <c r="D166" s="9"/>
    </row>
    <row r="167" spans="1:4" ht="6" customHeight="1" x14ac:dyDescent="0.3">
      <c r="A167" s="20"/>
      <c r="B167" s="20"/>
    </row>
    <row r="168" spans="1:4" s="2" customFormat="1" x14ac:dyDescent="0.3">
      <c r="A168" s="21" t="s">
        <v>44</v>
      </c>
      <c r="B168" s="21"/>
      <c r="C168" s="18"/>
      <c r="D168" s="9"/>
    </row>
    <row r="169" spans="1:4" ht="73.2" customHeight="1" x14ac:dyDescent="0.3">
      <c r="A169" s="20" t="str">
        <f>IF(Technologie!J31="","/",Technologie!J31)</f>
        <v>/</v>
      </c>
      <c r="B169" s="20"/>
    </row>
    <row r="170" spans="1:4" ht="6" customHeight="1" x14ac:dyDescent="0.3"/>
    <row r="171" spans="1:4" s="2" customFormat="1" ht="31.95" customHeight="1" x14ac:dyDescent="0.3">
      <c r="A171" s="19" t="s">
        <v>52</v>
      </c>
      <c r="B171" s="19"/>
      <c r="C171" s="18" t="str">
        <f>Technologie!I32</f>
        <v>n.v.t.</v>
      </c>
      <c r="D171" s="9"/>
    </row>
    <row r="172" spans="1:4" ht="6" customHeight="1" x14ac:dyDescent="0.3">
      <c r="A172" s="20"/>
      <c r="B172" s="20"/>
    </row>
    <row r="173" spans="1:4" s="2" customFormat="1" x14ac:dyDescent="0.3">
      <c r="A173" s="21" t="s">
        <v>44</v>
      </c>
      <c r="B173" s="21"/>
      <c r="C173" s="18"/>
      <c r="D173" s="9"/>
    </row>
    <row r="174" spans="1:4" ht="73.2" customHeight="1" x14ac:dyDescent="0.3">
      <c r="A174" s="20" t="str">
        <f>IF(Technologie!J32="","/",Technologie!J32)</f>
        <v>/</v>
      </c>
      <c r="B174" s="20"/>
    </row>
    <row r="175" spans="1:4" ht="6" customHeight="1" x14ac:dyDescent="0.3"/>
    <row r="176" spans="1:4" s="2" customFormat="1" x14ac:dyDescent="0.3">
      <c r="A176" s="15" t="s">
        <v>25</v>
      </c>
      <c r="B176" s="15"/>
      <c r="C176" s="16"/>
      <c r="D176" s="9"/>
    </row>
    <row r="177" spans="1:4" s="2" customFormat="1" x14ac:dyDescent="0.3">
      <c r="A177" s="23" t="s">
        <v>26</v>
      </c>
      <c r="B177" s="23"/>
      <c r="C177" s="24"/>
      <c r="D177" s="9"/>
    </row>
    <row r="178" spans="1:4" s="2" customFormat="1" ht="26.4" x14ac:dyDescent="0.3">
      <c r="A178" s="19" t="s">
        <v>124</v>
      </c>
      <c r="B178" s="19"/>
      <c r="C178" s="18" t="str">
        <f>Technologie!I35</f>
        <v>n.v.t.</v>
      </c>
      <c r="D178" s="9"/>
    </row>
    <row r="179" spans="1:4" ht="6" customHeight="1" x14ac:dyDescent="0.3">
      <c r="A179" s="20"/>
      <c r="B179" s="20"/>
    </row>
    <row r="180" spans="1:4" s="2" customFormat="1" x14ac:dyDescent="0.3">
      <c r="A180" s="21" t="s">
        <v>44</v>
      </c>
      <c r="B180" s="21"/>
      <c r="C180" s="18"/>
      <c r="D180" s="9"/>
    </row>
    <row r="181" spans="1:4" ht="73.2" customHeight="1" x14ac:dyDescent="0.3">
      <c r="A181" s="20" t="str">
        <f>IF(Technologie!J35="","/",Technologie!J35)</f>
        <v>/</v>
      </c>
      <c r="B181" s="20"/>
    </row>
    <row r="182" spans="1:4" ht="6" customHeight="1" x14ac:dyDescent="0.3"/>
    <row r="183" spans="1:4" s="2" customFormat="1" x14ac:dyDescent="0.3">
      <c r="A183" s="21" t="s">
        <v>45</v>
      </c>
      <c r="B183" s="21"/>
      <c r="C183" s="18"/>
      <c r="D183" s="9"/>
    </row>
    <row r="184" spans="1:4" ht="45" customHeight="1" x14ac:dyDescent="0.3">
      <c r="A184" s="20" t="str">
        <f>IF(OR(Technologie!B35&lt;&gt;"", Technologie!C35&lt;&gt;"", Technologie!D35&lt;&gt;"", Technologie!G35&lt;&gt;""), "Zowel technische, juridische, ethische als gebruiksrisico’s zijn geïdentificeerd, " &amp; "en er zijn passende maatregelen genomen om deze risico’s te beperken (bijv. beveiliging, duidelijke informatie, begeleiding, naleving van wetgeving ...).", "")</f>
        <v/>
      </c>
      <c r="B184" s="20"/>
    </row>
    <row r="185" spans="1:4" ht="6" customHeight="1" x14ac:dyDescent="0.3">
      <c r="A185" s="22"/>
      <c r="B185" s="22"/>
      <c r="C185" s="22"/>
    </row>
    <row r="186" spans="1:4" ht="26.4" x14ac:dyDescent="0.3">
      <c r="A186" s="19" t="s">
        <v>27</v>
      </c>
      <c r="B186" s="19"/>
      <c r="C186" s="18" t="str">
        <f>Technologie!I36</f>
        <v>n.v.t.</v>
      </c>
    </row>
    <row r="187" spans="1:4" ht="6" customHeight="1" x14ac:dyDescent="0.3">
      <c r="A187" s="20"/>
      <c r="B187" s="20"/>
    </row>
    <row r="188" spans="1:4" x14ac:dyDescent="0.3">
      <c r="A188" s="21" t="s">
        <v>44</v>
      </c>
      <c r="B188" s="21"/>
    </row>
    <row r="189" spans="1:4" ht="73.2" customHeight="1" x14ac:dyDescent="0.3">
      <c r="A189" s="20" t="str">
        <f>IF(Technologie!J36="","/",Technologie!J36)</f>
        <v>/</v>
      </c>
      <c r="B189" s="20"/>
    </row>
    <row r="190" spans="1:4" ht="6" customHeight="1" x14ac:dyDescent="0.3"/>
    <row r="191" spans="1:4" x14ac:dyDescent="0.3">
      <c r="A191" s="21" t="s">
        <v>45</v>
      </c>
      <c r="B191" s="21"/>
    </row>
    <row r="192" spans="1:4" ht="31.95" customHeight="1" x14ac:dyDescent="0.3">
      <c r="A192" s="20" t="str">
        <f>IF(OR(Technologie!B36&lt;&gt;"", Technologie!C36&lt;&gt;"", Technologie!D36&lt;&gt;"", Technologie!G36&lt;&gt;""), "In sommige gevallen is goedkeuring of hulp van professionals nodig om de technologie te gebruiken. " &amp; "In dit geval wordt dit duidelijk aangegeven.", "")</f>
        <v/>
      </c>
      <c r="B192" s="20"/>
    </row>
    <row r="193" spans="1:4" ht="6" customHeight="1" x14ac:dyDescent="0.3">
      <c r="A193" s="22"/>
      <c r="B193" s="22"/>
      <c r="C193" s="22"/>
    </row>
    <row r="194" spans="1:4" ht="26.4" x14ac:dyDescent="0.3">
      <c r="A194" s="19" t="s">
        <v>28</v>
      </c>
      <c r="B194" s="19"/>
      <c r="C194" s="18" t="str">
        <f>Technologie!I37</f>
        <v>n.v.t.</v>
      </c>
    </row>
    <row r="195" spans="1:4" ht="6" customHeight="1" x14ac:dyDescent="0.3">
      <c r="A195" s="20"/>
      <c r="B195" s="20"/>
    </row>
    <row r="196" spans="1:4" x14ac:dyDescent="0.3">
      <c r="A196" s="21" t="s">
        <v>44</v>
      </c>
      <c r="B196" s="21"/>
    </row>
    <row r="197" spans="1:4" ht="73.2" customHeight="1" x14ac:dyDescent="0.3">
      <c r="A197" s="20" t="str">
        <f>IF(Technologie!J37="","/",Technologie!J37)</f>
        <v>/</v>
      </c>
      <c r="B197" s="20"/>
    </row>
    <row r="198" spans="1:4" ht="6" customHeight="1" x14ac:dyDescent="0.3"/>
    <row r="199" spans="1:4" ht="26.4" x14ac:dyDescent="0.3">
      <c r="A199" s="19" t="s">
        <v>125</v>
      </c>
      <c r="B199" s="19"/>
      <c r="C199" s="18" t="str">
        <f>Technologie!I38</f>
        <v>n.v.t.</v>
      </c>
    </row>
    <row r="200" spans="1:4" ht="6" customHeight="1" x14ac:dyDescent="0.3">
      <c r="A200" s="20"/>
      <c r="B200" s="20"/>
    </row>
    <row r="201" spans="1:4" x14ac:dyDescent="0.3">
      <c r="A201" s="21" t="s">
        <v>44</v>
      </c>
      <c r="B201" s="21"/>
    </row>
    <row r="202" spans="1:4" ht="73.2" customHeight="1" x14ac:dyDescent="0.3">
      <c r="A202" s="20" t="str">
        <f>IF(Technologie!J38="","/",Technologie!J38)</f>
        <v>/</v>
      </c>
      <c r="B202" s="20"/>
    </row>
    <row r="203" spans="1:4" ht="6" customHeight="1" x14ac:dyDescent="0.3"/>
    <row r="204" spans="1:4" s="2" customFormat="1" x14ac:dyDescent="0.3">
      <c r="A204" s="23" t="s">
        <v>29</v>
      </c>
      <c r="B204" s="23"/>
      <c r="C204" s="23"/>
      <c r="D204" s="9"/>
    </row>
    <row r="205" spans="1:4" ht="26.4" x14ac:dyDescent="0.3">
      <c r="A205" s="19" t="s">
        <v>53</v>
      </c>
      <c r="B205" s="19"/>
      <c r="C205" s="18" t="str">
        <f>Technologie!I40</f>
        <v>n.v.t.</v>
      </c>
    </row>
    <row r="206" spans="1:4" ht="6" customHeight="1" x14ac:dyDescent="0.3">
      <c r="A206" s="20"/>
      <c r="B206" s="20"/>
    </row>
    <row r="207" spans="1:4" x14ac:dyDescent="0.3">
      <c r="A207" s="21" t="s">
        <v>44</v>
      </c>
      <c r="B207" s="21"/>
    </row>
    <row r="208" spans="1:4" ht="73.2" customHeight="1" x14ac:dyDescent="0.3">
      <c r="A208" s="20" t="str">
        <f>IF(Technologie!J40="","/",Technologie!J40)</f>
        <v>/</v>
      </c>
      <c r="B208" s="20"/>
    </row>
    <row r="209" spans="1:3" ht="6" customHeight="1" x14ac:dyDescent="0.3"/>
    <row r="210" spans="1:3" ht="26.4" x14ac:dyDescent="0.3">
      <c r="A210" s="19" t="s">
        <v>148</v>
      </c>
      <c r="B210" s="19"/>
      <c r="C210" s="18" t="str">
        <f>Technologie!I41</f>
        <v>n.v.t.</v>
      </c>
    </row>
    <row r="211" spans="1:3" ht="6" customHeight="1" x14ac:dyDescent="0.3">
      <c r="A211" s="20"/>
      <c r="B211" s="20"/>
    </row>
    <row r="212" spans="1:3" x14ac:dyDescent="0.3">
      <c r="A212" s="21" t="s">
        <v>44</v>
      </c>
      <c r="B212" s="21"/>
    </row>
    <row r="213" spans="1:3" ht="73.2" customHeight="1" x14ac:dyDescent="0.3">
      <c r="A213" s="20" t="str">
        <f>IF(Technologie!J41="","/",Technologie!J41)</f>
        <v>/</v>
      </c>
      <c r="B213" s="20"/>
    </row>
    <row r="214" spans="1:3" ht="6" customHeight="1" x14ac:dyDescent="0.3"/>
    <row r="215" spans="1:3" x14ac:dyDescent="0.3">
      <c r="A215" s="21" t="s">
        <v>45</v>
      </c>
      <c r="B215" s="21"/>
    </row>
    <row r="216" spans="1:3" ht="44.4" customHeight="1" x14ac:dyDescent="0.3">
      <c r="A216" s="20" t="str">
        <f>IF(OR(Technologie!B41&lt;&gt;"", Technologie!C41&lt;&gt;"", Technologie!D41&lt;&gt;"", Technologie!G41&lt;&gt;""), "Het is niet aanbevolen om advertenties te gebruiken in digitale zorg, hulpverlening en ondersteuning. " &amp; "Indien dit toch deel uit maakt van de technologie, dan krijgen gebruikers daar informatie over. " &amp; "Het is duidelijk wat advertenties zijn en wat bij het digitaal aanbod hoort.", "")</f>
        <v/>
      </c>
      <c r="B216" s="20"/>
    </row>
    <row r="217" spans="1:3" ht="6" customHeight="1" x14ac:dyDescent="0.3">
      <c r="A217" s="22"/>
      <c r="B217" s="22"/>
      <c r="C217" s="22"/>
    </row>
    <row r="218" spans="1:3" x14ac:dyDescent="0.3">
      <c r="A218" s="19" t="s">
        <v>31</v>
      </c>
      <c r="B218" s="19"/>
      <c r="C218" s="18" t="str">
        <f>Technologie!I42</f>
        <v>n.v.t.</v>
      </c>
    </row>
    <row r="219" spans="1:3" ht="6" customHeight="1" x14ac:dyDescent="0.3">
      <c r="A219" s="20"/>
      <c r="B219" s="20"/>
    </row>
    <row r="220" spans="1:3" x14ac:dyDescent="0.3">
      <c r="A220" s="21" t="s">
        <v>44</v>
      </c>
      <c r="B220" s="21"/>
    </row>
    <row r="221" spans="1:3" ht="73.2" customHeight="1" x14ac:dyDescent="0.3">
      <c r="A221" s="20" t="str">
        <f>IF(Technologie!J42="","/",Technologie!J42)</f>
        <v>/</v>
      </c>
      <c r="B221" s="20"/>
    </row>
    <row r="222" spans="1:3" ht="6" customHeight="1" x14ac:dyDescent="0.3"/>
    <row r="223" spans="1:3" x14ac:dyDescent="0.3">
      <c r="A223" s="21" t="s">
        <v>45</v>
      </c>
      <c r="B223" s="21"/>
    </row>
    <row r="224" spans="1:3" ht="98.4" customHeight="1" x14ac:dyDescent="0.3">
      <c r="A224" s="20" t="str">
        <f>IF(OR(Technologie!B42&lt;&gt;"", Technologie!C42&lt;&gt;"", Technologie!D42&lt;&gt;"", Technologie!G42&lt;&gt;""), "Je kan zelf ethische keuzes maken. " &amp; "Maar het is aangeraden om beroep te doen op een ethisch adviseur, zelfs als het niet verplicht is volgens de wet. " &amp; "Verschillende universitaire en algemene ziekenhuizen hebben daarom een eigen ethische commissie." &amp; "
Soms is advies van een ethische commissie verplicht. " &amp; "Bestaat je doelgroep uit patiënten? " &amp; "Dan is in België de Wet over experimenten op mensen van toepassing (38), zelfs al gaat het niet om een experiment in de enge zin van het woord. " &amp; "Wil je bijvoorbeeld een bevraging doen bij patiënten? " &amp; "Dan is de goedkeuring door een erkende ethische commissie verplicht.", "")</f>
        <v/>
      </c>
      <c r="B224" s="20"/>
    </row>
    <row r="225" spans="1:4" ht="6" customHeight="1" x14ac:dyDescent="0.3">
      <c r="A225" s="22"/>
      <c r="B225" s="22"/>
      <c r="C225" s="22"/>
    </row>
    <row r="226" spans="1:4" s="2" customFormat="1" x14ac:dyDescent="0.3">
      <c r="A226" s="23" t="s">
        <v>32</v>
      </c>
      <c r="B226" s="23"/>
      <c r="C226" s="23"/>
      <c r="D226" s="9"/>
    </row>
    <row r="227" spans="1:4" ht="26.4" x14ac:dyDescent="0.3">
      <c r="A227" s="19" t="s">
        <v>54</v>
      </c>
      <c r="B227" s="19"/>
      <c r="C227" s="18" t="str">
        <f>Technologie!I44</f>
        <v>n.v.t.</v>
      </c>
    </row>
    <row r="228" spans="1:4" ht="6" customHeight="1" x14ac:dyDescent="0.3">
      <c r="A228" s="20"/>
      <c r="B228" s="20"/>
    </row>
    <row r="229" spans="1:4" x14ac:dyDescent="0.3">
      <c r="A229" s="21" t="s">
        <v>44</v>
      </c>
      <c r="B229" s="21"/>
    </row>
    <row r="230" spans="1:4" ht="73.2" customHeight="1" x14ac:dyDescent="0.3">
      <c r="A230" s="20" t="str">
        <f>IF(Technologie!J44="","/",Technologie!J44)</f>
        <v>/</v>
      </c>
      <c r="B230" s="20"/>
    </row>
    <row r="231" spans="1:4" ht="6" customHeight="1" x14ac:dyDescent="0.3"/>
    <row r="232" spans="1:4" x14ac:dyDescent="0.3">
      <c r="A232" s="21" t="s">
        <v>45</v>
      </c>
      <c r="B232" s="21"/>
    </row>
    <row r="233" spans="1:4" ht="45.6" customHeight="1" x14ac:dyDescent="0.3">
      <c r="A233" s="20" t="str">
        <f>IF(OR(Technologie!B44&lt;&gt;"", Technologie!C44&lt;&gt;"", Technologie!D44&lt;&gt;"", Technologie!G44&lt;&gt;""), "De Algemene Verordening Gegevensbescherming wil de privacy van mensen beter beschermen. " &amp; "Meer informatie: https://eur-lex.europa.eu/legal-content/NL/TXT/?uri=uriserv:OJ.L_.2016.119.01.0001.01.ENG&amp;toc=OJ:L:2016:119:TOC ", "")</f>
        <v/>
      </c>
      <c r="B233" s="20"/>
    </row>
    <row r="234" spans="1:4" ht="6" customHeight="1" x14ac:dyDescent="0.3">
      <c r="A234" s="22"/>
      <c r="B234" s="22"/>
      <c r="C234" s="22"/>
    </row>
    <row r="235" spans="1:4" ht="26.4" x14ac:dyDescent="0.3">
      <c r="A235" s="19" t="s">
        <v>149</v>
      </c>
      <c r="B235" s="19"/>
      <c r="C235" s="18" t="str">
        <f>Technologie!I45</f>
        <v>n.v.t.</v>
      </c>
    </row>
    <row r="236" spans="1:4" ht="6" customHeight="1" x14ac:dyDescent="0.3">
      <c r="A236" s="20"/>
      <c r="B236" s="20"/>
    </row>
    <row r="237" spans="1:4" x14ac:dyDescent="0.3">
      <c r="A237" s="21" t="s">
        <v>44</v>
      </c>
      <c r="B237" s="21"/>
    </row>
    <row r="238" spans="1:4" ht="73.2" customHeight="1" x14ac:dyDescent="0.3">
      <c r="A238" s="20" t="str">
        <f>IF(Technologie!J45="","/",Technologie!J45)</f>
        <v>/</v>
      </c>
      <c r="B238" s="20"/>
    </row>
    <row r="239" spans="1:4" ht="6" customHeight="1" x14ac:dyDescent="0.3"/>
    <row r="240" spans="1:4" ht="18.600000000000001" customHeight="1" x14ac:dyDescent="0.3">
      <c r="A240" s="19" t="s">
        <v>159</v>
      </c>
      <c r="B240" s="19"/>
      <c r="C240" s="18" t="str">
        <f>Technologie!I46</f>
        <v>n.v.t.</v>
      </c>
    </row>
    <row r="241" spans="1:3" ht="6" customHeight="1" x14ac:dyDescent="0.3">
      <c r="A241" s="20"/>
      <c r="B241" s="20"/>
    </row>
    <row r="242" spans="1:3" x14ac:dyDescent="0.3">
      <c r="A242" s="21" t="s">
        <v>44</v>
      </c>
      <c r="B242" s="21"/>
    </row>
    <row r="243" spans="1:3" ht="73.2" customHeight="1" x14ac:dyDescent="0.3">
      <c r="A243" s="20" t="str">
        <f>IF(Technologie!J46="","/",Technologie!J46)</f>
        <v>/</v>
      </c>
      <c r="B243" s="20"/>
    </row>
    <row r="244" spans="1:3" ht="6" customHeight="1" x14ac:dyDescent="0.3"/>
    <row r="245" spans="1:3" x14ac:dyDescent="0.3">
      <c r="A245" s="21" t="s">
        <v>45</v>
      </c>
      <c r="B245" s="21"/>
    </row>
    <row r="246" spans="1:3" ht="70.2" customHeight="1" x14ac:dyDescent="0.3">
      <c r="A246" s="20" t="str">
        <f>IF(OR(Technologie!B46&lt;&gt;"", Technologie!C46&lt;&gt;"", Technologie!D46&lt;&gt;"", Technologie!G46&lt;&gt;""), "Er zijn verschillende veilige coderingsstandaarden beschikbaar. " &amp; "De belangrijkste principes die dienen gevolgd te worden door ontwikkelaars zijn: gebruik alleen veilige functies, gebruik de juiste versies van compilers ('Technologie - resultaat'!vertaalsystemen) en tools, gebruik veilige compiler opties," &amp; " ga veilig en restrictief om met invoer en andere gegevens, gebruik programma’s om de broncode te controleren en vroegtijdig beveiligingsproblemen te vinden en maak een plan voor het omgaan met fouten.", "")</f>
        <v/>
      </c>
      <c r="B246" s="20"/>
    </row>
    <row r="247" spans="1:3" ht="6" customHeight="1" x14ac:dyDescent="0.3">
      <c r="A247" s="22"/>
      <c r="B247" s="22"/>
      <c r="C247" s="22"/>
    </row>
    <row r="248" spans="1:3" x14ac:dyDescent="0.3">
      <c r="A248" s="19" t="s">
        <v>160</v>
      </c>
      <c r="B248" s="19"/>
      <c r="C248" s="18" t="str">
        <f>Technologie!I47</f>
        <v>n.v.t.</v>
      </c>
    </row>
    <row r="249" spans="1:3" ht="6" customHeight="1" x14ac:dyDescent="0.3">
      <c r="A249" s="20"/>
      <c r="B249" s="20"/>
    </row>
    <row r="250" spans="1:3" x14ac:dyDescent="0.3">
      <c r="A250" s="21" t="s">
        <v>44</v>
      </c>
      <c r="B250" s="21"/>
    </row>
    <row r="251" spans="1:3" ht="73.2" customHeight="1" x14ac:dyDescent="0.3">
      <c r="A251" s="20" t="str">
        <f>IF(Technologie!J47="","/",Technologie!J47)</f>
        <v>/</v>
      </c>
      <c r="B251" s="20"/>
    </row>
    <row r="252" spans="1:3" ht="6" customHeight="1" x14ac:dyDescent="0.3"/>
    <row r="253" spans="1:3" x14ac:dyDescent="0.3">
      <c r="A253" s="21" t="s">
        <v>45</v>
      </c>
      <c r="B253" s="21"/>
    </row>
    <row r="254" spans="1:3" ht="18" customHeight="1" x14ac:dyDescent="0.3">
      <c r="A254" s="20" t="str">
        <f>IF(OR(Technologie!B47&lt;&gt;"", Technologie!C47&lt;&gt;"", Technologie!D47&lt;&gt;"", Technologie!G47&lt;&gt;""), "Meer informatie: https://eur-lex.europa.eu/legal-content/EN/TXT/?uri=CELEX:52022PC0197", "")</f>
        <v/>
      </c>
      <c r="B254" s="20"/>
    </row>
    <row r="255" spans="1:3" ht="6" customHeight="1" x14ac:dyDescent="0.3">
      <c r="A255" s="22"/>
      <c r="B255" s="22"/>
      <c r="C255" s="22"/>
    </row>
    <row r="256" spans="1:3" x14ac:dyDescent="0.3">
      <c r="A256" s="19" t="s">
        <v>161</v>
      </c>
      <c r="B256" s="19"/>
      <c r="C256" s="18" t="str">
        <f>Technologie!I48</f>
        <v>n.v.t.</v>
      </c>
    </row>
    <row r="257" spans="1:3" ht="6" customHeight="1" x14ac:dyDescent="0.3">
      <c r="A257" s="20"/>
      <c r="B257" s="20"/>
    </row>
    <row r="258" spans="1:3" x14ac:dyDescent="0.3">
      <c r="A258" s="21" t="s">
        <v>44</v>
      </c>
      <c r="B258" s="21"/>
    </row>
    <row r="259" spans="1:3" ht="73.2" customHeight="1" x14ac:dyDescent="0.3">
      <c r="A259" s="20" t="str">
        <f>IF(Technologie!J48="","/",Technologie!J48)</f>
        <v>/</v>
      </c>
      <c r="B259" s="20"/>
    </row>
    <row r="260" spans="1:3" ht="6" customHeight="1" x14ac:dyDescent="0.3"/>
    <row r="261" spans="1:3" x14ac:dyDescent="0.3">
      <c r="A261" s="21" t="s">
        <v>45</v>
      </c>
      <c r="B261" s="21"/>
    </row>
    <row r="262" spans="1:3" ht="19.2" customHeight="1" x14ac:dyDescent="0.3">
      <c r="A262" s="20" t="str">
        <f>IF(OR(Technologie!B48&lt;&gt;"", Technologie!C48&lt;&gt;"", Technologie!D48&lt;&gt;"", Technologie!G48&lt;&gt;""), "Meer informatie: https://eur-lex.europa.eu/legal-content/EN/TXT/?uri=OJ%3AL_202402847", "")</f>
        <v/>
      </c>
      <c r="B262" s="20"/>
    </row>
    <row r="263" spans="1:3" ht="6" customHeight="1" x14ac:dyDescent="0.3">
      <c r="A263" s="22"/>
      <c r="B263" s="22"/>
      <c r="C263" s="22"/>
    </row>
    <row r="264" spans="1:3" ht="30" customHeight="1" x14ac:dyDescent="0.3">
      <c r="A264" s="19" t="s">
        <v>162</v>
      </c>
      <c r="B264" s="19"/>
      <c r="C264" s="18" t="str">
        <f>Technologie!I49</f>
        <v>n.v.t.</v>
      </c>
    </row>
    <row r="265" spans="1:3" ht="6" customHeight="1" x14ac:dyDescent="0.3">
      <c r="A265" s="20"/>
      <c r="B265" s="20"/>
    </row>
    <row r="266" spans="1:3" x14ac:dyDescent="0.3">
      <c r="A266" s="21" t="s">
        <v>44</v>
      </c>
      <c r="B266" s="21"/>
    </row>
    <row r="267" spans="1:3" ht="73.2" customHeight="1" x14ac:dyDescent="0.3">
      <c r="A267" s="20" t="str">
        <f>IF(Technologie!J49="","/",Technologie!J49)</f>
        <v>/</v>
      </c>
      <c r="B267" s="20"/>
    </row>
    <row r="268" spans="1:3" ht="6" customHeight="1" x14ac:dyDescent="0.3"/>
    <row r="269" spans="1:3" x14ac:dyDescent="0.3">
      <c r="A269" s="21" t="s">
        <v>45</v>
      </c>
      <c r="B269" s="21"/>
    </row>
    <row r="270" spans="1:3" ht="129" customHeight="1" x14ac:dyDescent="0.3">
      <c r="A270" s="20" t="str">
        <f>IF(OR(Technologie!B49&lt;&gt;"", Technologie!C49&lt;&gt;"", Technologie!D49&lt;&gt;"", Technologie!G49&lt;&gt;""), "De ISO/IEC 27001 is een standaard die organisaties helpt om een veilig informatiesysteem op te zetten, " &amp; "toe te passen en te onderhouden. Het helpt om gevoelige informatie die de organisatie heeft of gebruikt te beschermen. " &amp; " De NIS2-richtlijn (Network and Information Security Directive 2) is een Europese richtlijn die de cybersecurity in de Europese Unie versterkt. " &amp; " Ze zijn bedoeld voor onder meer de  gezondheidszorg, financiële diensten en digitale infrastructuur. " &amp; "Die moeten maatregelen nemen voor hun specifieke risico’s. " &amp; "Daarnaast zijn er regels voor de rapportering van cyberincidenten, zodat die snel opgelost kunnen worden." &amp; "
De richtlijn bevordert ook samenwerking en uitwisseling tussen lidstaten zodat die cybersecurity samen kunnen aanpakken." &amp; " Meer informatie kan je vinden bij het Centrum fot Cybersecurity Belgium.", "")</f>
        <v/>
      </c>
      <c r="B270" s="20"/>
    </row>
    <row r="271" spans="1:3" ht="6" customHeight="1" x14ac:dyDescent="0.3">
      <c r="A271" s="22"/>
      <c r="B271" s="22"/>
      <c r="C271" s="22"/>
    </row>
    <row r="272" spans="1:3" ht="39.6" x14ac:dyDescent="0.3">
      <c r="A272" s="19" t="s">
        <v>163</v>
      </c>
      <c r="B272" s="19"/>
      <c r="C272" s="18" t="str">
        <f>Technologie!I50</f>
        <v>n.v.t.</v>
      </c>
    </row>
    <row r="273" spans="1:3" ht="6" customHeight="1" x14ac:dyDescent="0.3">
      <c r="A273" s="20"/>
      <c r="B273" s="20"/>
    </row>
    <row r="274" spans="1:3" x14ac:dyDescent="0.3">
      <c r="A274" s="21" t="s">
        <v>44</v>
      </c>
      <c r="B274" s="21"/>
    </row>
    <row r="275" spans="1:3" ht="73.2" customHeight="1" x14ac:dyDescent="0.3">
      <c r="A275" s="20" t="str">
        <f>IF(Technologie!J50="","/",Technologie!J50)</f>
        <v>/</v>
      </c>
      <c r="B275" s="20"/>
    </row>
    <row r="276" spans="1:3" ht="6" customHeight="1" x14ac:dyDescent="0.3"/>
    <row r="277" spans="1:3" ht="26.4" x14ac:dyDescent="0.3">
      <c r="A277" s="19" t="s">
        <v>164</v>
      </c>
      <c r="B277" s="19"/>
      <c r="C277" s="18" t="str">
        <f>Technologie!I51</f>
        <v>n.v.t.</v>
      </c>
    </row>
    <row r="278" spans="1:3" ht="6" customHeight="1" x14ac:dyDescent="0.3">
      <c r="A278" s="20"/>
      <c r="B278" s="20"/>
    </row>
    <row r="279" spans="1:3" x14ac:dyDescent="0.3">
      <c r="A279" s="21" t="s">
        <v>44</v>
      </c>
      <c r="B279" s="21"/>
    </row>
    <row r="280" spans="1:3" ht="73.2" customHeight="1" x14ac:dyDescent="0.3">
      <c r="A280" s="20" t="str">
        <f>IF(Technologie!J51="","/",Technologie!J51)</f>
        <v>/</v>
      </c>
      <c r="B280" s="20"/>
    </row>
    <row r="281" spans="1:3" ht="6" customHeight="1" x14ac:dyDescent="0.3"/>
    <row r="282" spans="1:3" x14ac:dyDescent="0.3">
      <c r="A282" s="21" t="s">
        <v>45</v>
      </c>
      <c r="B282" s="21"/>
    </row>
    <row r="283" spans="1:3" ht="30" customHeight="1" x14ac:dyDescent="0.3">
      <c r="A283" s="20" t="str">
        <f>IF(OR(Technologie!B51&lt;&gt;"", Technologie!C51&lt;&gt;"", Technologie!D51&lt;&gt;"", Technologie!G51&lt;&gt;""), "Dit kan bijvoorbeeld via een code repository of opslagplaats, waar de broncode wordt bewaard. ", "")</f>
        <v/>
      </c>
      <c r="B283" s="20"/>
    </row>
    <row r="284" spans="1:3" ht="6" customHeight="1" x14ac:dyDescent="0.3">
      <c r="A284" s="22"/>
      <c r="B284" s="22"/>
      <c r="C284" s="22"/>
    </row>
    <row r="285" spans="1:3" ht="26.4" x14ac:dyDescent="0.3">
      <c r="A285" s="19" t="s">
        <v>165</v>
      </c>
      <c r="B285" s="19"/>
      <c r="C285" s="18" t="str">
        <f>Technologie!I52</f>
        <v>n.v.t.</v>
      </c>
    </row>
    <row r="286" spans="1:3" ht="6" customHeight="1" x14ac:dyDescent="0.3">
      <c r="A286" s="20"/>
      <c r="B286" s="20"/>
    </row>
    <row r="287" spans="1:3" x14ac:dyDescent="0.3">
      <c r="A287" s="21" t="s">
        <v>44</v>
      </c>
      <c r="B287" s="21"/>
    </row>
    <row r="288" spans="1:3" ht="73.2" customHeight="1" x14ac:dyDescent="0.3">
      <c r="A288" s="20" t="str">
        <f>IF(Technologie!J52="","/",Technologie!J52)</f>
        <v>/</v>
      </c>
      <c r="B288" s="20"/>
    </row>
    <row r="289" spans="1:4" ht="6" customHeight="1" x14ac:dyDescent="0.3"/>
    <row r="290" spans="1:4" ht="26.4" x14ac:dyDescent="0.3">
      <c r="A290" s="19" t="s">
        <v>166</v>
      </c>
      <c r="B290" s="19"/>
      <c r="C290" s="18" t="str">
        <f>Technologie!I53</f>
        <v>n.v.t.</v>
      </c>
    </row>
    <row r="291" spans="1:4" ht="6" customHeight="1" x14ac:dyDescent="0.3">
      <c r="A291" s="20"/>
      <c r="B291" s="20"/>
    </row>
    <row r="292" spans="1:4" x14ac:dyDescent="0.3">
      <c r="A292" s="21" t="s">
        <v>44</v>
      </c>
      <c r="B292" s="21"/>
    </row>
    <row r="293" spans="1:4" ht="73.2" customHeight="1" x14ac:dyDescent="0.3">
      <c r="A293" s="20" t="str">
        <f>IF(Technologie!J53="","/",Technologie!J53)</f>
        <v>/</v>
      </c>
      <c r="B293" s="20"/>
    </row>
    <row r="294" spans="1:4" ht="6" customHeight="1" x14ac:dyDescent="0.3"/>
    <row r="295" spans="1:4" x14ac:dyDescent="0.3">
      <c r="A295" s="19" t="s">
        <v>158</v>
      </c>
      <c r="B295" s="19"/>
      <c r="C295" s="18" t="str">
        <f>Technologie!I54</f>
        <v>n.v.t.</v>
      </c>
    </row>
    <row r="296" spans="1:4" ht="6" customHeight="1" x14ac:dyDescent="0.3">
      <c r="A296" s="20"/>
      <c r="B296" s="20"/>
    </row>
    <row r="297" spans="1:4" x14ac:dyDescent="0.3">
      <c r="A297" s="21" t="s">
        <v>44</v>
      </c>
      <c r="B297" s="21"/>
    </row>
    <row r="298" spans="1:4" ht="73.2" customHeight="1" x14ac:dyDescent="0.3">
      <c r="A298" s="20" t="str">
        <f>IF(Technologie!J54="","/",Technologie!J54)</f>
        <v>/</v>
      </c>
      <c r="B298" s="20"/>
    </row>
    <row r="299" spans="1:4" ht="6" customHeight="1" x14ac:dyDescent="0.3"/>
    <row r="300" spans="1:4" s="2" customFormat="1" x14ac:dyDescent="0.3">
      <c r="A300" s="15" t="s">
        <v>34</v>
      </c>
      <c r="B300" s="15"/>
      <c r="C300" s="16"/>
      <c r="D300" s="9"/>
    </row>
    <row r="301" spans="1:4" s="2" customFormat="1" x14ac:dyDescent="0.3">
      <c r="A301" s="23" t="s">
        <v>35</v>
      </c>
      <c r="B301" s="23"/>
      <c r="C301" s="24"/>
      <c r="D301" s="9"/>
    </row>
    <row r="302" spans="1:4" x14ac:dyDescent="0.3">
      <c r="A302" s="19" t="s">
        <v>167</v>
      </c>
      <c r="B302" s="19"/>
      <c r="C302" s="18" t="str">
        <f>Technologie!I57</f>
        <v>n.v.t.</v>
      </c>
    </row>
    <row r="303" spans="1:4" ht="6" customHeight="1" x14ac:dyDescent="0.3">
      <c r="A303" s="20"/>
      <c r="B303" s="20"/>
    </row>
    <row r="304" spans="1:4" x14ac:dyDescent="0.3">
      <c r="A304" s="21" t="s">
        <v>44</v>
      </c>
      <c r="B304" s="21"/>
    </row>
    <row r="305" spans="1:3" ht="73.2" customHeight="1" x14ac:dyDescent="0.3">
      <c r="A305" s="20" t="str">
        <f>IF(Technologie!J57="","/",Technologie!J57)</f>
        <v>/</v>
      </c>
      <c r="B305" s="20"/>
    </row>
    <row r="306" spans="1:3" ht="6" customHeight="1" x14ac:dyDescent="0.3"/>
    <row r="307" spans="1:3" x14ac:dyDescent="0.3">
      <c r="A307" s="19" t="s">
        <v>177</v>
      </c>
      <c r="B307" s="19"/>
      <c r="C307" s="18" t="str">
        <f>Technologie!I58</f>
        <v>n.v.t.</v>
      </c>
    </row>
    <row r="308" spans="1:3" ht="6" customHeight="1" x14ac:dyDescent="0.3">
      <c r="A308" s="20"/>
      <c r="B308" s="20"/>
    </row>
    <row r="309" spans="1:3" x14ac:dyDescent="0.3">
      <c r="A309" s="21" t="s">
        <v>44</v>
      </c>
      <c r="B309" s="21"/>
    </row>
    <row r="310" spans="1:3" ht="73.2" customHeight="1" x14ac:dyDescent="0.3">
      <c r="A310" s="20" t="str">
        <f>IF(Technologie!J58="","/",Technologie!J58)</f>
        <v>/</v>
      </c>
      <c r="B310" s="20"/>
    </row>
    <row r="311" spans="1:3" ht="6" customHeight="1" x14ac:dyDescent="0.3"/>
    <row r="312" spans="1:3" x14ac:dyDescent="0.3">
      <c r="A312" s="21" t="s">
        <v>45</v>
      </c>
      <c r="B312" s="21"/>
    </row>
    <row r="313" spans="1:3" ht="42" customHeight="1" x14ac:dyDescent="0.3">
      <c r="A313" s="20" t="str">
        <f>IF(OR(Technologie!B58&lt;&gt;"", Technologie!C58&lt;&gt;"", Technologie!D58&lt;&gt;"", Technologie!G58&lt;&gt;""), "Het documenteren van de technische vereisten van de technologie zorgt ervoor dat gebruikers weten welke vereisten ze moeten controleren voordat ze de technologie gaan installeren, kopen of gebruiken.", "")</f>
        <v/>
      </c>
      <c r="B313" s="20"/>
    </row>
    <row r="314" spans="1:3" ht="6" customHeight="1" x14ac:dyDescent="0.3">
      <c r="A314" s="22"/>
      <c r="B314" s="22"/>
      <c r="C314" s="22"/>
    </row>
    <row r="315" spans="1:3" x14ac:dyDescent="0.3">
      <c r="A315" s="19" t="s">
        <v>178</v>
      </c>
      <c r="B315" s="19"/>
      <c r="C315" s="18" t="str">
        <f>Technologie!I59</f>
        <v>n.v.t.</v>
      </c>
    </row>
    <row r="316" spans="1:3" ht="6" customHeight="1" x14ac:dyDescent="0.3">
      <c r="A316" s="20"/>
      <c r="B316" s="20"/>
    </row>
    <row r="317" spans="1:3" x14ac:dyDescent="0.3">
      <c r="A317" s="21" t="s">
        <v>44</v>
      </c>
      <c r="B317" s="21"/>
    </row>
    <row r="318" spans="1:3" ht="73.2" customHeight="1" x14ac:dyDescent="0.3">
      <c r="A318" s="20" t="str">
        <f>IF(Technologie!J59="","/",Technologie!J59)</f>
        <v>/</v>
      </c>
      <c r="B318" s="20"/>
    </row>
    <row r="319" spans="1:3" ht="6" customHeight="1" x14ac:dyDescent="0.3"/>
    <row r="320" spans="1:3" x14ac:dyDescent="0.3">
      <c r="A320" s="19" t="s">
        <v>179</v>
      </c>
      <c r="B320" s="19"/>
      <c r="C320" s="18" t="str">
        <f>Technologie!I60</f>
        <v>n.v.t.</v>
      </c>
    </row>
    <row r="321" spans="1:3" ht="6" customHeight="1" x14ac:dyDescent="0.3">
      <c r="A321" s="20"/>
      <c r="B321" s="20"/>
    </row>
    <row r="322" spans="1:3" x14ac:dyDescent="0.3">
      <c r="A322" s="21" t="s">
        <v>44</v>
      </c>
      <c r="B322" s="21"/>
    </row>
    <row r="323" spans="1:3" ht="73.2" customHeight="1" x14ac:dyDescent="0.3">
      <c r="A323" s="20" t="str">
        <f>IF(Technologie!J60="","/",Technologie!J60)</f>
        <v>/</v>
      </c>
      <c r="B323" s="20"/>
    </row>
    <row r="324" spans="1:3" ht="6" customHeight="1" x14ac:dyDescent="0.3"/>
    <row r="325" spans="1:3" x14ac:dyDescent="0.3">
      <c r="A325" s="21" t="s">
        <v>45</v>
      </c>
      <c r="B325" s="21"/>
    </row>
    <row r="326" spans="1:3" ht="45" customHeight="1" x14ac:dyDescent="0.3">
      <c r="A326" s="20" t="str">
        <f>IF(OR(Technologie!B60&lt;&gt;"", Technologie!C60&lt;&gt;"", Technologie!D60&lt;&gt;"", Technologie!G60&lt;&gt;""), "Configuratie moet worden beheerd zodat onderdelen van de technologie consistent worden genoemd in alle project- en gebruikersdocumentatie en om problemen tijdens het gebruik zo snel mogelijk op te lossen. ", "")</f>
        <v/>
      </c>
      <c r="B326" s="20"/>
    </row>
    <row r="327" spans="1:3" ht="6" customHeight="1" x14ac:dyDescent="0.3">
      <c r="A327" s="22"/>
      <c r="B327" s="22"/>
      <c r="C327" s="22"/>
    </row>
    <row r="328" spans="1:3" x14ac:dyDescent="0.3">
      <c r="A328" s="19" t="s">
        <v>180</v>
      </c>
      <c r="B328" s="19"/>
      <c r="C328" s="18" t="str">
        <f>Technologie!I61</f>
        <v>n.v.t.</v>
      </c>
    </row>
    <row r="329" spans="1:3" ht="6" customHeight="1" x14ac:dyDescent="0.3">
      <c r="A329" s="20"/>
      <c r="B329" s="20"/>
    </row>
    <row r="330" spans="1:3" x14ac:dyDescent="0.3">
      <c r="A330" s="21" t="s">
        <v>44</v>
      </c>
      <c r="B330" s="21"/>
    </row>
    <row r="331" spans="1:3" ht="73.2" customHeight="1" x14ac:dyDescent="0.3">
      <c r="A331" s="20" t="str">
        <f>IF(Technologie!J61="","/",Technologie!J61)</f>
        <v>/</v>
      </c>
      <c r="B331" s="20"/>
    </row>
    <row r="332" spans="1:3" ht="6" customHeight="1" x14ac:dyDescent="0.3"/>
    <row r="333" spans="1:3" x14ac:dyDescent="0.3">
      <c r="A333" s="19" t="s">
        <v>181</v>
      </c>
      <c r="B333" s="19"/>
      <c r="C333" s="18" t="str">
        <f>Technologie!I62</f>
        <v>n.v.t.</v>
      </c>
    </row>
    <row r="334" spans="1:3" ht="6" customHeight="1" x14ac:dyDescent="0.3">
      <c r="A334" s="20"/>
      <c r="B334" s="20"/>
    </row>
    <row r="335" spans="1:3" x14ac:dyDescent="0.3">
      <c r="A335" s="21" t="s">
        <v>44</v>
      </c>
      <c r="B335" s="21"/>
    </row>
    <row r="336" spans="1:3" ht="73.2" customHeight="1" x14ac:dyDescent="0.3">
      <c r="A336" s="20" t="str">
        <f>IF(Technologie!J62="","/",Technologie!J62)</f>
        <v>/</v>
      </c>
      <c r="B336" s="20"/>
    </row>
    <row r="337" spans="1:3" ht="6" customHeight="1" x14ac:dyDescent="0.3"/>
    <row r="338" spans="1:3" x14ac:dyDescent="0.3">
      <c r="A338" s="21" t="s">
        <v>45</v>
      </c>
      <c r="B338" s="21"/>
    </row>
    <row r="339" spans="1:3" ht="60.6" customHeight="1" x14ac:dyDescent="0.3">
      <c r="A339" s="20" t="str">
        <f>IF(OR(Technologie!B62&lt;&gt;"", Technologie!C62&lt;&gt;"", Technologie!D62&lt;&gt;"", Technologie!G62&lt;&gt;""), "Bij het updaten van technologie is het belangrijk dat deze updates en releases goed gepland worden. " &amp; "Eerst moet de release ontworpen en ontwikkeld worden. " &amp; "Daarna moet deze getest worden. " &amp; "Na grondige testen kan de release in een live omgeving geïmplementeerd worden. " &amp; "Ook daarna zullen er nog testen volgen om ervoor te zorgen dat de technologie altijd goed blijft werken.", "")</f>
        <v/>
      </c>
      <c r="B339" s="20"/>
    </row>
    <row r="340" spans="1:3" ht="6" customHeight="1" x14ac:dyDescent="0.3">
      <c r="A340" s="22"/>
      <c r="B340" s="22"/>
      <c r="C340" s="22"/>
    </row>
    <row r="341" spans="1:3" ht="26.4" x14ac:dyDescent="0.3">
      <c r="A341" s="19" t="s">
        <v>173</v>
      </c>
      <c r="B341" s="19"/>
      <c r="C341" s="18" t="str">
        <f>Technologie!I63</f>
        <v>n.v.t.</v>
      </c>
    </row>
    <row r="342" spans="1:3" ht="6" customHeight="1" x14ac:dyDescent="0.3">
      <c r="A342" s="20"/>
      <c r="B342" s="20"/>
    </row>
    <row r="343" spans="1:3" x14ac:dyDescent="0.3">
      <c r="A343" s="21" t="s">
        <v>44</v>
      </c>
      <c r="B343" s="21"/>
    </row>
    <row r="344" spans="1:3" ht="73.2" customHeight="1" x14ac:dyDescent="0.3">
      <c r="A344" s="20" t="str">
        <f>IF(Technologie!J63="","/",Technologie!J63)</f>
        <v>/</v>
      </c>
      <c r="B344" s="20"/>
    </row>
    <row r="345" spans="1:3" ht="6" customHeight="1" x14ac:dyDescent="0.3"/>
    <row r="346" spans="1:3" x14ac:dyDescent="0.3">
      <c r="A346" s="21" t="s">
        <v>45</v>
      </c>
      <c r="B346" s="21"/>
    </row>
    <row r="347" spans="1:3" ht="115.2" customHeight="1" x14ac:dyDescent="0.3">
      <c r="A347" s="20" t="str">
        <f>IF(OR(Technologie!B63&lt;&gt;"", Technologie!C63&lt;&gt;"", Technologie!D63&lt;&gt;"", Technologie!G63&lt;&gt;""), "Een goed onderhoudsproces zorgt ervoor dat technologie betrouwbaar blijft werken en zich kan aanpassen aan nieuwe behoeften. Er zijn vier soorten onderhoud: " &amp; "1) Correctief onderhoud richt zich op het herstellen van fouten of bugs die gebruikers tegenkomen, zodat alles weer goed werkt. " &amp; "2) Preventief onderhoud voorkomt toekomstige problemen door systemen up-to-date te houden en fouten te vinden voordat ze optreden. " &amp; "3) Adaptief onderhoud zorgt ervoor dat software blijft werken in een veranderende omgeving door aanpassingen aan nieuwe standaarden, technologieën of regels. " &amp; "4) Perfectief onderhoud verbetert de software na levering om bijvoorbeeld de gebruiksvriendelijkheid, prestaties of onderhoudbaarheid te verbeteren. ", "")</f>
        <v/>
      </c>
      <c r="B347" s="20"/>
    </row>
    <row r="348" spans="1:3" ht="6" customHeight="1" x14ac:dyDescent="0.3">
      <c r="A348" s="22"/>
      <c r="B348" s="22"/>
      <c r="C348" s="22"/>
    </row>
    <row r="349" spans="1:3" x14ac:dyDescent="0.3">
      <c r="A349" s="19" t="s">
        <v>182</v>
      </c>
      <c r="B349" s="19"/>
      <c r="C349" s="18" t="str">
        <f>Technologie!I64</f>
        <v>n.v.t.</v>
      </c>
    </row>
    <row r="350" spans="1:3" ht="6" customHeight="1" x14ac:dyDescent="0.3">
      <c r="A350" s="20"/>
      <c r="B350" s="20"/>
    </row>
    <row r="351" spans="1:3" x14ac:dyDescent="0.3">
      <c r="A351" s="21" t="s">
        <v>44</v>
      </c>
      <c r="B351" s="21"/>
    </row>
    <row r="352" spans="1:3" ht="73.2" customHeight="1" x14ac:dyDescent="0.3">
      <c r="A352" s="20" t="str">
        <f>IF(Technologie!J64="","/",Technologie!J64)</f>
        <v>/</v>
      </c>
      <c r="B352" s="20"/>
    </row>
    <row r="353" spans="1:4" ht="6" customHeight="1" x14ac:dyDescent="0.3"/>
    <row r="354" spans="1:4" x14ac:dyDescent="0.3">
      <c r="A354" s="21" t="s">
        <v>45</v>
      </c>
      <c r="B354" s="21"/>
    </row>
    <row r="355" spans="1:4" ht="82.2" customHeight="1" x14ac:dyDescent="0.3">
      <c r="A355" s="20" t="str">
        <f>IF(OR(Technologie!B64&lt;&gt;"", Technologie!C64&lt;&gt;"", Technologie!D64&lt;&gt;"", Technologie!G64&lt;&gt;""), "De volgende dingen moeten getest worden voor de technologie: de navigatie naar alle onderdelen van de technologie, alle softwareplatformen waarop de technologie beschikbaar zal zijn,  " &amp; "de meest gebruikte hardware-apparaten door de gebruikers en de samenwerking met andere software of platforms als dat nodig is. " &amp; "Verder wordt de technologie voor elke release opnieuw getest. Bij problemen is er een mogelijkheid om terug te gaan naar een vorige versie. " &amp; "Tot slot is er een systeem om technische fouten te melden. ", "")</f>
        <v/>
      </c>
      <c r="B355" s="20"/>
    </row>
    <row r="356" spans="1:4" ht="6" customHeight="1" x14ac:dyDescent="0.3">
      <c r="A356" s="22"/>
      <c r="B356" s="22"/>
      <c r="C356" s="22"/>
    </row>
    <row r="357" spans="1:4" x14ac:dyDescent="0.3">
      <c r="A357" s="19" t="s">
        <v>175</v>
      </c>
      <c r="B357" s="19"/>
      <c r="C357" s="18" t="str">
        <f>Technologie!I65</f>
        <v>n.v.t.</v>
      </c>
    </row>
    <row r="358" spans="1:4" ht="6" customHeight="1" x14ac:dyDescent="0.3">
      <c r="A358" s="20"/>
      <c r="B358" s="20"/>
    </row>
    <row r="359" spans="1:4" x14ac:dyDescent="0.3">
      <c r="A359" s="21" t="s">
        <v>44</v>
      </c>
      <c r="B359" s="21"/>
    </row>
    <row r="360" spans="1:4" ht="73.2" customHeight="1" x14ac:dyDescent="0.3">
      <c r="A360" s="20" t="str">
        <f>IF(Technologie!J65="","/",Technologie!J65)</f>
        <v>/</v>
      </c>
      <c r="B360" s="20"/>
    </row>
    <row r="361" spans="1:4" ht="6" customHeight="1" x14ac:dyDescent="0.3"/>
    <row r="362" spans="1:4" s="2" customFormat="1" x14ac:dyDescent="0.3">
      <c r="A362" s="23" t="s">
        <v>36</v>
      </c>
      <c r="B362" s="23"/>
      <c r="C362" s="24"/>
      <c r="D362" s="9"/>
    </row>
    <row r="363" spans="1:4" ht="26.4" x14ac:dyDescent="0.3">
      <c r="A363" s="19" t="s">
        <v>176</v>
      </c>
      <c r="B363" s="19"/>
      <c r="C363" s="18" t="str">
        <f>Technologie!I67</f>
        <v>n.v.t.</v>
      </c>
    </row>
    <row r="364" spans="1:4" ht="6" customHeight="1" x14ac:dyDescent="0.3">
      <c r="A364" s="20"/>
      <c r="B364" s="20"/>
    </row>
    <row r="365" spans="1:4" x14ac:dyDescent="0.3">
      <c r="A365" s="21" t="s">
        <v>44</v>
      </c>
      <c r="B365" s="21"/>
    </row>
    <row r="366" spans="1:4" ht="73.2" customHeight="1" x14ac:dyDescent="0.3">
      <c r="A366" s="20" t="str">
        <f>IF(Technologie!J67="","/",Technologie!J67)</f>
        <v>/</v>
      </c>
      <c r="B366" s="20"/>
    </row>
    <row r="367" spans="1:4" ht="6" customHeight="1" x14ac:dyDescent="0.3"/>
    <row r="368" spans="1:4" x14ac:dyDescent="0.3">
      <c r="A368" s="21" t="s">
        <v>45</v>
      </c>
      <c r="B368" s="21"/>
    </row>
    <row r="369" spans="1:3" ht="111.6" customHeight="1" x14ac:dyDescent="0.3">
      <c r="A369" s="20" t="str">
        <f>IF(OR(Technologie!B67&lt;&gt;"", Technologie!C67&lt;&gt;"", Technologie!D67&lt;&gt;"", Technologie!G67&lt;&gt;""), "Interoperabiliteit is handig als de technologie gekoppeld moet worden aan andere systemen. " &amp; "Elke technologie moet de FAIR-principes volgen. Dit betekent dat gegevens vindbaar (Findable), toegankelijk (Accessible), interoperabel (Interoperable) en herbruikbaar (Reusable) moeten zijn. " &amp; "Data moet zo gestructureerd worden dat het later met bredere systemen kan worden geïntegreerd. " &amp; "Als een technologie gekoppeld is aan gezondheidskluizen, moet deze voldoen aan de FHIR-standaarden. " &amp; "FHIR is een standaard voor het uitwisselen van zorginformatie tussen verschillende partijen in de gezondheidszorg. " &amp; "Daarnaast moeten gebruikers hun persoonlijke informatie kunnen krijgen als ze die willen overdragen naar andere platformen.", "")</f>
        <v/>
      </c>
      <c r="B369" s="20"/>
    </row>
    <row r="370" spans="1:3" ht="6" customHeight="1" x14ac:dyDescent="0.3">
      <c r="A370" s="22"/>
      <c r="B370" s="22"/>
      <c r="C370" s="22"/>
    </row>
  </sheetData>
  <sheetProtection algorithmName="SHA-512" hashValue="fWGUgltpfglAJ8JljkoGo7pUNCG/uvwfdXxCDkt9KLZtrENd7Mk/4AyegPtSjAukF2rzYBSQM0e52BGjyv/8MQ==" saltValue="rEqAWO1cyD9qnYrVYj6F6A==" spinCount="100000" sheet="1" objects="1" scenarios="1"/>
  <pageMargins left="0.7" right="0.7" top="1.3149999999999999"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C7E4-70A3-44BA-AF4A-F5C5BB78015D}">
  <sheetPr>
    <tabColor theme="9"/>
  </sheetPr>
  <dimension ref="A1:J49"/>
  <sheetViews>
    <sheetView zoomScale="90" zoomScaleNormal="90" workbookViewId="0">
      <pane ySplit="1" topLeftCell="A29" activePane="bottomLeft" state="frozen"/>
      <selection pane="bottomLeft" activeCell="F31" sqref="F31"/>
    </sheetView>
  </sheetViews>
  <sheetFormatPr defaultColWidth="8.6640625" defaultRowHeight="14.4" x14ac:dyDescent="0.3"/>
  <cols>
    <col min="1" max="1" width="59.5546875" style="74" customWidth="1"/>
    <col min="2" max="3" width="5.6640625" style="74" customWidth="1"/>
    <col min="4" max="4" width="5.33203125" style="74" customWidth="1"/>
    <col min="5" max="6" width="5.6640625" style="74" customWidth="1"/>
    <col min="7" max="7" width="4.6640625" style="74" customWidth="1"/>
    <col min="8" max="8" width="15.33203125" style="70" hidden="1" customWidth="1"/>
    <col min="9" max="9" width="8.6640625" style="70" hidden="1" customWidth="1"/>
    <col min="10" max="10" width="30.33203125" style="74" bestFit="1" customWidth="1"/>
    <col min="11" max="16384" width="8.6640625" style="71"/>
  </cols>
  <sheetData>
    <row r="1" spans="1:10" ht="27.6" x14ac:dyDescent="0.3">
      <c r="A1" s="68" t="s">
        <v>55</v>
      </c>
      <c r="B1" s="68">
        <v>0</v>
      </c>
      <c r="C1" s="68">
        <v>1</v>
      </c>
      <c r="D1" s="68">
        <v>2</v>
      </c>
      <c r="E1" s="68">
        <v>3</v>
      </c>
      <c r="F1" s="68">
        <v>4</v>
      </c>
      <c r="G1" s="68" t="s">
        <v>4</v>
      </c>
      <c r="H1" s="69"/>
      <c r="J1" s="68" t="s">
        <v>5</v>
      </c>
    </row>
    <row r="2" spans="1:10" ht="27.6" x14ac:dyDescent="0.3">
      <c r="A2" s="72" t="s">
        <v>56</v>
      </c>
      <c r="B2" s="73"/>
      <c r="C2" s="73"/>
      <c r="D2" s="73"/>
      <c r="E2" s="73"/>
      <c r="F2" s="73"/>
      <c r="G2" s="73"/>
      <c r="H2" s="73" t="s">
        <v>7</v>
      </c>
      <c r="I2" s="73" t="s">
        <v>8</v>
      </c>
      <c r="J2" s="73"/>
    </row>
    <row r="3" spans="1:10" ht="41.4" x14ac:dyDescent="0.3">
      <c r="A3" s="74" t="s">
        <v>133</v>
      </c>
      <c r="B3" s="56"/>
      <c r="C3" s="56"/>
      <c r="D3" s="56"/>
      <c r="E3" s="56"/>
      <c r="F3" s="56"/>
      <c r="G3" s="56"/>
      <c r="H3" s="70" t="str">
        <f>IF(B3&lt;&gt;"",0,IF(C3&lt;&gt;"",1,IF(D3&lt;&gt;"",2,IF(E3&lt;&gt;"",3,IF(F3&lt;&gt;"",4,"")))))</f>
        <v/>
      </c>
      <c r="I3" s="70" t="str">
        <f>IF(AND(B3="",C3="",D3="",E3="",F3="",G3=""),"n.v.t.",IF(B3&lt;&gt;"",0,IF(C3&lt;&gt;"",1,IF(D3&lt;&gt;"",2,IF(E3&lt;&gt;"",3,IF(F3&lt;&gt;"",4,IF(G3&lt;&gt;"","?","")))))))</f>
        <v>n.v.t.</v>
      </c>
      <c r="J3" s="56"/>
    </row>
    <row r="4" spans="1:10" ht="27.6" x14ac:dyDescent="0.3">
      <c r="A4" s="74" t="s">
        <v>134</v>
      </c>
      <c r="B4" s="56"/>
      <c r="C4" s="56"/>
      <c r="D4" s="56"/>
      <c r="E4" s="56"/>
      <c r="F4" s="56"/>
      <c r="G4" s="56"/>
      <c r="H4" s="70" t="str">
        <f>IF(B4&lt;&gt;"",0,IF(C4&lt;&gt;"",1,IF(D4&lt;&gt;"",2,IF(E4&lt;&gt;"",3,IF(F4&lt;&gt;"",4,"")))))</f>
        <v/>
      </c>
      <c r="I4" s="70" t="str">
        <f>IF(AND(B4="",C4="",D4="",E4="",F4="",G4=""),"n.v.t.",IF(B4&lt;&gt;"",0,IF(C4&lt;&gt;"",1,IF(D4&lt;&gt;"",2,IF(E4&lt;&gt;"",3,IF(F4&lt;&gt;"",4,IF(G4&lt;&gt;"","?","")))))))</f>
        <v>n.v.t.</v>
      </c>
      <c r="J4" s="56"/>
    </row>
    <row r="5" spans="1:10" x14ac:dyDescent="0.3">
      <c r="A5" s="75" t="s">
        <v>57</v>
      </c>
      <c r="B5" s="79"/>
      <c r="C5" s="79"/>
      <c r="D5" s="79"/>
      <c r="E5" s="79"/>
      <c r="F5" s="79"/>
      <c r="G5" s="79"/>
      <c r="H5" s="76"/>
      <c r="I5" s="76"/>
      <c r="J5" s="79"/>
    </row>
    <row r="6" spans="1:10" ht="113.4" x14ac:dyDescent="0.3">
      <c r="A6" s="74" t="s">
        <v>126</v>
      </c>
      <c r="B6" s="56"/>
      <c r="C6" s="56"/>
      <c r="D6" s="56"/>
      <c r="E6" s="56"/>
      <c r="F6" s="56"/>
      <c r="G6" s="56"/>
      <c r="H6" s="70" t="str">
        <f>IF(B6&lt;&gt;"",0,IF(C6&lt;&gt;"",1,IF(D6&lt;&gt;"",2,IF(E6&lt;&gt;"",3,IF(F6&lt;&gt;"",4,"")))))</f>
        <v/>
      </c>
      <c r="I6" s="70" t="str">
        <f>IF(AND(B6="",C6="",D6="",E6="",F6="",G6=""),"n.v.t.",IF(B6&lt;&gt;"",0,IF(C6&lt;&gt;"",1,IF(D6&lt;&gt;"",2,IF(E6&lt;&gt;"",3,IF(F6&lt;&gt;"",4,IF(G6&lt;&gt;"","?","")))))))</f>
        <v>n.v.t.</v>
      </c>
      <c r="J6" s="56"/>
    </row>
    <row r="7" spans="1:10" ht="27.6" x14ac:dyDescent="0.3">
      <c r="A7" s="74" t="s">
        <v>58</v>
      </c>
      <c r="B7" s="56"/>
      <c r="C7" s="56"/>
      <c r="D7" s="56"/>
      <c r="E7" s="56"/>
      <c r="F7" s="56"/>
      <c r="G7" s="56"/>
      <c r="H7" s="70" t="str">
        <f t="shared" ref="H7:H10" si="0">IF(B7&lt;&gt;"",0,IF(C7&lt;&gt;"",1,IF(D7&lt;&gt;"",2,IF(E7&lt;&gt;"",3,IF(F7&lt;&gt;"",4,"")))))</f>
        <v/>
      </c>
      <c r="I7" s="70" t="str">
        <f t="shared" ref="I7:I10" si="1">IF(AND(B7="",C7="",D7="",E7="",F7="",G7=""),"n.v.t.",IF(B7&lt;&gt;"",0,IF(C7&lt;&gt;"",1,IF(D7&lt;&gt;"",2,IF(E7&lt;&gt;"",3,IF(F7&lt;&gt;"",4,IF(G7&lt;&gt;"","?","")))))))</f>
        <v>n.v.t.</v>
      </c>
      <c r="J7" s="56"/>
    </row>
    <row r="8" spans="1:10" ht="112.8" x14ac:dyDescent="0.3">
      <c r="A8" s="74" t="s">
        <v>108</v>
      </c>
      <c r="B8" s="56"/>
      <c r="C8" s="56"/>
      <c r="D8" s="56"/>
      <c r="E8" s="56"/>
      <c r="F8" s="56"/>
      <c r="G8" s="56"/>
      <c r="H8" s="70" t="str">
        <f t="shared" si="0"/>
        <v/>
      </c>
      <c r="I8" s="70" t="str">
        <f t="shared" si="1"/>
        <v>n.v.t.</v>
      </c>
      <c r="J8" s="56"/>
    </row>
    <row r="9" spans="1:10" ht="70.2" x14ac:dyDescent="0.3">
      <c r="A9" s="74" t="s">
        <v>127</v>
      </c>
      <c r="B9" s="56"/>
      <c r="C9" s="56"/>
      <c r="D9" s="56"/>
      <c r="E9" s="56"/>
      <c r="F9" s="56"/>
      <c r="G9" s="56"/>
      <c r="H9" s="70" t="str">
        <f t="shared" si="0"/>
        <v/>
      </c>
      <c r="I9" s="70" t="str">
        <f t="shared" si="1"/>
        <v>n.v.t.</v>
      </c>
      <c r="J9" s="56"/>
    </row>
    <row r="10" spans="1:10" ht="27.6" x14ac:dyDescent="0.3">
      <c r="A10" s="74" t="s">
        <v>128</v>
      </c>
      <c r="B10" s="56"/>
      <c r="C10" s="56"/>
      <c r="D10" s="56"/>
      <c r="E10" s="56"/>
      <c r="F10" s="56"/>
      <c r="G10" s="56"/>
      <c r="H10" s="70" t="str">
        <f t="shared" si="0"/>
        <v/>
      </c>
      <c r="I10" s="70" t="str">
        <f t="shared" si="1"/>
        <v>n.v.t.</v>
      </c>
      <c r="J10" s="56"/>
    </row>
    <row r="11" spans="1:10" x14ac:dyDescent="0.3">
      <c r="A11" s="75" t="s">
        <v>59</v>
      </c>
      <c r="B11" s="79"/>
      <c r="C11" s="79"/>
      <c r="D11" s="79"/>
      <c r="E11" s="79"/>
      <c r="F11" s="79"/>
      <c r="G11" s="79"/>
      <c r="H11" s="76"/>
      <c r="I11" s="76"/>
      <c r="J11" s="79"/>
    </row>
    <row r="12" spans="1:10" ht="124.2" x14ac:dyDescent="0.3">
      <c r="A12" s="74" t="s">
        <v>137</v>
      </c>
      <c r="B12" s="56"/>
      <c r="C12" s="56"/>
      <c r="D12" s="56"/>
      <c r="E12" s="56"/>
      <c r="F12" s="56"/>
      <c r="G12" s="56"/>
      <c r="H12" s="70" t="str">
        <f t="shared" ref="H12" si="2">IF(B12&lt;&gt;"",0,IF(C12&lt;&gt;"",1,IF(D12&lt;&gt;"",2,IF(E12&lt;&gt;"",3,IF(F12&lt;&gt;"",4,"")))))</f>
        <v/>
      </c>
      <c r="I12" s="70" t="str">
        <f t="shared" ref="I12" si="3">IF(AND(B12="",C12="",D12="",E12="",F12="",G12=""),"n.v.t.",IF(B12&lt;&gt;"",0,IF(C12&lt;&gt;"",1,IF(D12&lt;&gt;"",2,IF(E12&lt;&gt;"",3,IF(F12&lt;&gt;"",4,IF(G12&lt;&gt;"","?","")))))))</f>
        <v>n.v.t.</v>
      </c>
      <c r="J12" s="56"/>
    </row>
    <row r="13" spans="1:10" ht="27.6" x14ac:dyDescent="0.3">
      <c r="A13" s="74" t="s">
        <v>138</v>
      </c>
      <c r="B13" s="56"/>
      <c r="C13" s="56"/>
      <c r="D13" s="56"/>
      <c r="E13" s="56"/>
      <c r="F13" s="56"/>
      <c r="G13" s="56"/>
      <c r="H13" s="70" t="str">
        <f t="shared" ref="H13" si="4">IF(B13&lt;&gt;"",0,IF(C13&lt;&gt;"",1,IF(D13&lt;&gt;"",2,IF(E13&lt;&gt;"",3,IF(F13&lt;&gt;"",4,"")))))</f>
        <v/>
      </c>
      <c r="I13" s="70" t="str">
        <f t="shared" ref="I13" si="5">IF(AND(B13="",C13="",D13="",E13="",F13="",G13=""),"n.v.t.",IF(B13&lt;&gt;"",0,IF(C13&lt;&gt;"",1,IF(D13&lt;&gt;"",2,IF(E13&lt;&gt;"",3,IF(F13&lt;&gt;"",4,IF(G13&lt;&gt;"","?","")))))))</f>
        <v>n.v.t.</v>
      </c>
      <c r="J13" s="56"/>
    </row>
    <row r="14" spans="1:10" ht="27.6" x14ac:dyDescent="0.3">
      <c r="A14" s="75" t="s">
        <v>60</v>
      </c>
      <c r="B14" s="79"/>
      <c r="C14" s="79"/>
      <c r="D14" s="79"/>
      <c r="E14" s="79"/>
      <c r="F14" s="79"/>
      <c r="G14" s="79"/>
      <c r="H14" s="76"/>
      <c r="I14" s="76"/>
      <c r="J14" s="79"/>
    </row>
    <row r="15" spans="1:10" ht="41.4" x14ac:dyDescent="0.3">
      <c r="A15" s="74" t="s">
        <v>61</v>
      </c>
      <c r="B15" s="56"/>
      <c r="C15" s="56"/>
      <c r="D15" s="56"/>
      <c r="E15" s="56"/>
      <c r="F15" s="56"/>
      <c r="G15" s="56"/>
      <c r="H15" s="70" t="str">
        <f t="shared" ref="H15" si="6">IF(B15&lt;&gt;"",0,IF(C15&lt;&gt;"",1,IF(D15&lt;&gt;"",2,IF(E15&lt;&gt;"",3,IF(F15&lt;&gt;"",4,"")))))</f>
        <v/>
      </c>
      <c r="I15" s="70" t="str">
        <f t="shared" ref="I15" si="7">IF(AND(B15="",C15="",D15="",E15="",F15="",G15=""),"n.v.t.",IF(B15&lt;&gt;"",0,IF(C15&lt;&gt;"",1,IF(D15&lt;&gt;"",2,IF(E15&lt;&gt;"",3,IF(F15&lt;&gt;"",4,IF(G15&lt;&gt;"","?","")))))))</f>
        <v>n.v.t.</v>
      </c>
      <c r="J15" s="56"/>
    </row>
    <row r="16" spans="1:10" x14ac:dyDescent="0.3">
      <c r="A16" s="75" t="s">
        <v>62</v>
      </c>
      <c r="B16" s="79"/>
      <c r="C16" s="79"/>
      <c r="D16" s="79"/>
      <c r="E16" s="79"/>
      <c r="F16" s="79"/>
      <c r="G16" s="79"/>
      <c r="H16" s="76"/>
      <c r="I16" s="76"/>
      <c r="J16" s="79"/>
    </row>
    <row r="17" spans="1:10" ht="27.6" x14ac:dyDescent="0.3">
      <c r="A17" s="74" t="s">
        <v>63</v>
      </c>
      <c r="B17" s="56"/>
      <c r="C17" s="56"/>
      <c r="D17" s="56"/>
      <c r="E17" s="56"/>
      <c r="F17" s="56"/>
      <c r="G17" s="56"/>
      <c r="H17" s="70" t="str">
        <f t="shared" ref="H17:H18" si="8">IF(B17&lt;&gt;"",0,IF(C17&lt;&gt;"",1,IF(D17&lt;&gt;"",2,IF(E17&lt;&gt;"",3,IF(F17&lt;&gt;"",4,"")))))</f>
        <v/>
      </c>
      <c r="I17" s="70" t="str">
        <f t="shared" ref="I17:I18" si="9">IF(AND(B17="",C17="",D17="",E17="",F17="",G17=""),"n.v.t.",IF(B17&lt;&gt;"",0,IF(C17&lt;&gt;"",1,IF(D17&lt;&gt;"",2,IF(E17&lt;&gt;"",3,IF(F17&lt;&gt;"",4,IF(G17&lt;&gt;"","?","")))))))</f>
        <v>n.v.t.</v>
      </c>
      <c r="J17" s="56"/>
    </row>
    <row r="18" spans="1:10" ht="41.4" x14ac:dyDescent="0.3">
      <c r="A18" s="74" t="s">
        <v>64</v>
      </c>
      <c r="B18" s="56"/>
      <c r="C18" s="56"/>
      <c r="D18" s="56"/>
      <c r="E18" s="56"/>
      <c r="F18" s="56"/>
      <c r="G18" s="56"/>
      <c r="H18" s="70" t="str">
        <f t="shared" si="8"/>
        <v/>
      </c>
      <c r="I18" s="70" t="str">
        <f t="shared" si="9"/>
        <v>n.v.t.</v>
      </c>
      <c r="J18" s="56"/>
    </row>
    <row r="19" spans="1:10" x14ac:dyDescent="0.3">
      <c r="A19" s="75" t="s">
        <v>65</v>
      </c>
      <c r="B19" s="79"/>
      <c r="C19" s="79"/>
      <c r="D19" s="79"/>
      <c r="E19" s="79"/>
      <c r="F19" s="79"/>
      <c r="G19" s="79"/>
      <c r="H19" s="76"/>
      <c r="I19" s="76"/>
      <c r="J19" s="79"/>
    </row>
    <row r="20" spans="1:10" ht="27.6" x14ac:dyDescent="0.3">
      <c r="A20" s="74" t="s">
        <v>117</v>
      </c>
      <c r="B20" s="56"/>
      <c r="C20" s="56"/>
      <c r="D20" s="56"/>
      <c r="E20" s="56"/>
      <c r="F20" s="56"/>
      <c r="G20" s="56"/>
      <c r="H20" s="70" t="str">
        <f t="shared" ref="H20" si="10">IF(B20&lt;&gt;"",0,IF(C20&lt;&gt;"",1,IF(D20&lt;&gt;"",2,IF(E20&lt;&gt;"",3,IF(F20&lt;&gt;"",4,"")))))</f>
        <v/>
      </c>
      <c r="I20" s="70" t="str">
        <f t="shared" ref="I20" si="11">IF(AND(B20="",C20="",D20="",E20="",F20="",G20=""),"n.v.t.",IF(B20&lt;&gt;"",0,IF(C20&lt;&gt;"",1,IF(D20&lt;&gt;"",2,IF(E20&lt;&gt;"",3,IF(F20&lt;&gt;"",4,IF(G20&lt;&gt;"","?","")))))))</f>
        <v>n.v.t.</v>
      </c>
      <c r="J20" s="56"/>
    </row>
    <row r="21" spans="1:10" ht="27.6" x14ac:dyDescent="0.3">
      <c r="A21" s="74" t="s">
        <v>118</v>
      </c>
      <c r="B21" s="56"/>
      <c r="C21" s="56"/>
      <c r="D21" s="56"/>
      <c r="E21" s="56"/>
      <c r="F21" s="56"/>
      <c r="G21" s="56"/>
      <c r="H21" s="70" t="str">
        <f t="shared" ref="H21:H22" si="12">IF(B21&lt;&gt;"",0,IF(C21&lt;&gt;"",1,IF(D21&lt;&gt;"",2,IF(E21&lt;&gt;"",3,IF(F21&lt;&gt;"",4,"")))))</f>
        <v/>
      </c>
      <c r="I21" s="70" t="str">
        <f t="shared" ref="I21:I22" si="13">IF(AND(B21="",C21="",D21="",E21="",F21="",G21=""),"n.v.t.",IF(B21&lt;&gt;"",0,IF(C21&lt;&gt;"",1,IF(D21&lt;&gt;"",2,IF(E21&lt;&gt;"",3,IF(F21&lt;&gt;"",4,IF(G21&lt;&gt;"","?","")))))))</f>
        <v>n.v.t.</v>
      </c>
      <c r="J21" s="56"/>
    </row>
    <row r="22" spans="1:10" ht="69.599999999999994" x14ac:dyDescent="0.3">
      <c r="A22" s="74" t="s">
        <v>68</v>
      </c>
      <c r="B22" s="56"/>
      <c r="C22" s="56"/>
      <c r="D22" s="56"/>
      <c r="E22" s="56"/>
      <c r="F22" s="56"/>
      <c r="G22" s="56"/>
      <c r="H22" s="70" t="str">
        <f t="shared" si="12"/>
        <v/>
      </c>
      <c r="I22" s="70" t="str">
        <f t="shared" si="13"/>
        <v>n.v.t.</v>
      </c>
      <c r="J22" s="56"/>
    </row>
    <row r="23" spans="1:10" x14ac:dyDescent="0.3">
      <c r="A23" s="72" t="s">
        <v>69</v>
      </c>
      <c r="B23" s="80"/>
      <c r="C23" s="80"/>
      <c r="D23" s="80"/>
      <c r="E23" s="80"/>
      <c r="F23" s="80"/>
      <c r="G23" s="80"/>
      <c r="H23" s="73"/>
      <c r="I23" s="73"/>
      <c r="J23" s="80"/>
    </row>
    <row r="24" spans="1:10" ht="27.6" x14ac:dyDescent="0.3">
      <c r="A24" s="75" t="s">
        <v>70</v>
      </c>
      <c r="B24" s="79"/>
      <c r="C24" s="79"/>
      <c r="D24" s="79"/>
      <c r="E24" s="79"/>
      <c r="F24" s="79"/>
      <c r="G24" s="79"/>
      <c r="H24" s="76"/>
      <c r="I24" s="76"/>
      <c r="J24" s="79"/>
    </row>
    <row r="25" spans="1:10" ht="98.4" x14ac:dyDescent="0.3">
      <c r="A25" s="74" t="s">
        <v>144</v>
      </c>
      <c r="B25" s="56"/>
      <c r="C25" s="56"/>
      <c r="D25" s="56"/>
      <c r="E25" s="56"/>
      <c r="F25" s="56"/>
      <c r="G25" s="56"/>
      <c r="H25" s="70" t="str">
        <f t="shared" ref="H25" si="14">IF(B25&lt;&gt;"",0,IF(C25&lt;&gt;"",1,IF(D25&lt;&gt;"",2,IF(E25&lt;&gt;"",3,IF(F25&lt;&gt;"",4,"")))))</f>
        <v/>
      </c>
      <c r="I25" s="70" t="str">
        <f t="shared" ref="I25" si="15">IF(AND(B25="",C25="",D25="",E25="",F25="",G25=""),"n.v.t.",IF(B25&lt;&gt;"",0,IF(C25&lt;&gt;"",1,IF(D25&lt;&gt;"",2,IF(E25&lt;&gt;"",3,IF(F25&lt;&gt;"",4,IF(G25&lt;&gt;"","?","")))))))</f>
        <v>n.v.t.</v>
      </c>
      <c r="J25" s="56"/>
    </row>
    <row r="26" spans="1:10" ht="27.6" x14ac:dyDescent="0.3">
      <c r="A26" s="74" t="s">
        <v>71</v>
      </c>
      <c r="B26" s="56"/>
      <c r="C26" s="56"/>
      <c r="D26" s="56"/>
      <c r="E26" s="56"/>
      <c r="F26" s="56"/>
      <c r="G26" s="56"/>
      <c r="H26" s="70" t="str">
        <f t="shared" ref="H26:H27" si="16">IF(B26&lt;&gt;"",0,IF(C26&lt;&gt;"",1,IF(D26&lt;&gt;"",2,IF(E26&lt;&gt;"",3,IF(F26&lt;&gt;"",4,"")))))</f>
        <v/>
      </c>
      <c r="I26" s="70" t="str">
        <f t="shared" ref="I26:I27" si="17">IF(AND(B26="",C26="",D26="",E26="",F26="",G26=""),"n.v.t.",IF(B26&lt;&gt;"",0,IF(C26&lt;&gt;"",1,IF(D26&lt;&gt;"",2,IF(E26&lt;&gt;"",3,IF(F26&lt;&gt;"",4,IF(G26&lt;&gt;"","?","")))))))</f>
        <v>n.v.t.</v>
      </c>
      <c r="J26" s="56"/>
    </row>
    <row r="27" spans="1:10" ht="27.6" x14ac:dyDescent="0.3">
      <c r="A27" s="74" t="s">
        <v>109</v>
      </c>
      <c r="B27" s="56"/>
      <c r="C27" s="56"/>
      <c r="D27" s="56"/>
      <c r="E27" s="56"/>
      <c r="F27" s="56"/>
      <c r="G27" s="56"/>
      <c r="H27" s="70" t="str">
        <f t="shared" si="16"/>
        <v/>
      </c>
      <c r="I27" s="70" t="str">
        <f t="shared" si="17"/>
        <v>n.v.t.</v>
      </c>
      <c r="J27" s="56"/>
    </row>
    <row r="28" spans="1:10" x14ac:dyDescent="0.3">
      <c r="A28" s="75" t="s">
        <v>72</v>
      </c>
      <c r="B28" s="79"/>
      <c r="C28" s="79"/>
      <c r="D28" s="79"/>
      <c r="E28" s="79"/>
      <c r="F28" s="79"/>
      <c r="G28" s="79"/>
      <c r="H28" s="76"/>
      <c r="I28" s="76"/>
      <c r="J28" s="79"/>
    </row>
    <row r="29" spans="1:10" ht="84" x14ac:dyDescent="0.3">
      <c r="A29" s="74" t="s">
        <v>119</v>
      </c>
      <c r="B29" s="56"/>
      <c r="C29" s="56"/>
      <c r="D29" s="56"/>
      <c r="E29" s="56"/>
      <c r="F29" s="56"/>
      <c r="G29" s="56"/>
      <c r="H29" s="70" t="str">
        <f t="shared" ref="H29" si="18">IF(B29&lt;&gt;"",0,IF(C29&lt;&gt;"",1,IF(D29&lt;&gt;"",2,IF(E29&lt;&gt;"",3,IF(F29&lt;&gt;"",4,"")))))</f>
        <v/>
      </c>
      <c r="I29" s="70" t="str">
        <f t="shared" ref="I29" si="19">IF(AND(B29="",C29="",D29="",E29="",F29="",G29=""),"n.v.t.",IF(B29&lt;&gt;"",0,IF(C29&lt;&gt;"",1,IF(D29&lt;&gt;"",2,IF(E29&lt;&gt;"",3,IF(F29&lt;&gt;"",4,IF(G29&lt;&gt;"","?","")))))))</f>
        <v>n.v.t.</v>
      </c>
      <c r="J29" s="56"/>
    </row>
    <row r="30" spans="1:10" x14ac:dyDescent="0.3">
      <c r="A30" s="75" t="s">
        <v>73</v>
      </c>
      <c r="B30" s="79"/>
      <c r="C30" s="79"/>
      <c r="D30" s="79"/>
      <c r="E30" s="79"/>
      <c r="F30" s="79"/>
      <c r="G30" s="79"/>
      <c r="H30" s="76"/>
      <c r="I30" s="76"/>
      <c r="J30" s="79"/>
    </row>
    <row r="31" spans="1:10" ht="41.4" x14ac:dyDescent="0.3">
      <c r="A31" s="74" t="s">
        <v>120</v>
      </c>
      <c r="B31" s="56"/>
      <c r="C31" s="56"/>
      <c r="D31" s="56"/>
      <c r="E31" s="56"/>
      <c r="F31" s="56"/>
      <c r="G31" s="56"/>
      <c r="H31" s="70" t="str">
        <f t="shared" ref="H31" si="20">IF(B31&lt;&gt;"",0,IF(C31&lt;&gt;"",1,IF(D31&lt;&gt;"",2,IF(E31&lt;&gt;"",3,IF(F31&lt;&gt;"",4,"")))))</f>
        <v/>
      </c>
      <c r="I31" s="70" t="str">
        <f t="shared" ref="I31" si="21">IF(AND(B31="",C31="",D31="",E31="",F31="",G31=""),"n.v.t.",IF(B31&lt;&gt;"",0,IF(C31&lt;&gt;"",1,IF(D31&lt;&gt;"",2,IF(E31&lt;&gt;"",3,IF(F31&lt;&gt;"",4,IF(G31&lt;&gt;"","?","")))))))</f>
        <v>n.v.t.</v>
      </c>
      <c r="J31" s="56"/>
    </row>
    <row r="32" spans="1:10" ht="27.6" x14ac:dyDescent="0.3">
      <c r="A32" s="74" t="s">
        <v>129</v>
      </c>
      <c r="B32" s="56"/>
      <c r="C32" s="56"/>
      <c r="D32" s="56"/>
      <c r="E32" s="56"/>
      <c r="F32" s="56"/>
      <c r="G32" s="56"/>
      <c r="H32" s="70" t="str">
        <f t="shared" ref="H32" si="22">IF(B32&lt;&gt;"",0,IF(C32&lt;&gt;"",1,IF(D32&lt;&gt;"",2,IF(E32&lt;&gt;"",3,IF(F32&lt;&gt;"",4,"")))))</f>
        <v/>
      </c>
      <c r="I32" s="70" t="str">
        <f t="shared" ref="I32" si="23">IF(AND(B32="",C32="",D32="",E32="",F32="",G32=""),"n.v.t.",IF(B32&lt;&gt;"",0,IF(C32&lt;&gt;"",1,IF(D32&lt;&gt;"",2,IF(E32&lt;&gt;"",3,IF(F32&lt;&gt;"",4,IF(G32&lt;&gt;"","?","")))))))</f>
        <v>n.v.t.</v>
      </c>
      <c r="J32" s="56"/>
    </row>
    <row r="33" spans="1:10" x14ac:dyDescent="0.3">
      <c r="A33" s="72" t="s">
        <v>76</v>
      </c>
      <c r="B33" s="80"/>
      <c r="C33" s="80"/>
      <c r="D33" s="80"/>
      <c r="E33" s="80"/>
      <c r="F33" s="80"/>
      <c r="G33" s="80"/>
      <c r="H33" s="73"/>
      <c r="I33" s="73"/>
      <c r="J33" s="80"/>
    </row>
    <row r="34" spans="1:10" ht="27.6" x14ac:dyDescent="0.3">
      <c r="A34" s="74" t="s">
        <v>77</v>
      </c>
      <c r="B34" s="56"/>
      <c r="C34" s="56"/>
      <c r="D34" s="56"/>
      <c r="E34" s="56"/>
      <c r="F34" s="56"/>
      <c r="G34" s="56"/>
      <c r="H34" s="70" t="str">
        <f t="shared" ref="H34" si="24">IF(B34&lt;&gt;"",0,IF(C34&lt;&gt;"",1,IF(D34&lt;&gt;"",2,IF(E34&lt;&gt;"",3,IF(F34&lt;&gt;"",4,"")))))</f>
        <v/>
      </c>
      <c r="I34" s="70" t="str">
        <f t="shared" ref="I34" si="25">IF(AND(B34="",C34="",D34="",E34="",F34="",G34=""),"n.v.t.",IF(B34&lt;&gt;"",0,IF(C34&lt;&gt;"",1,IF(D34&lt;&gt;"",2,IF(E34&lt;&gt;"",3,IF(F34&lt;&gt;"",4,IF(G34&lt;&gt;"","?","")))))))</f>
        <v>n.v.t.</v>
      </c>
      <c r="J34" s="56"/>
    </row>
    <row r="35" spans="1:10" x14ac:dyDescent="0.3">
      <c r="A35" s="72" t="s">
        <v>78</v>
      </c>
      <c r="B35" s="80"/>
      <c r="C35" s="80"/>
      <c r="D35" s="80"/>
      <c r="E35" s="80"/>
      <c r="F35" s="80"/>
      <c r="G35" s="80"/>
      <c r="H35" s="73"/>
      <c r="I35" s="73"/>
      <c r="J35" s="80"/>
    </row>
    <row r="36" spans="1:10" x14ac:dyDescent="0.3">
      <c r="A36" s="75" t="s">
        <v>79</v>
      </c>
      <c r="B36" s="79"/>
      <c r="C36" s="79"/>
      <c r="D36" s="79"/>
      <c r="E36" s="79"/>
      <c r="F36" s="79"/>
      <c r="G36" s="79"/>
      <c r="H36" s="76"/>
      <c r="I36" s="76"/>
      <c r="J36" s="79"/>
    </row>
    <row r="37" spans="1:10" s="74" customFormat="1" ht="41.4" x14ac:dyDescent="0.3">
      <c r="A37" s="74" t="s">
        <v>80</v>
      </c>
      <c r="B37" s="56"/>
      <c r="C37" s="56"/>
      <c r="D37" s="56"/>
      <c r="E37" s="56"/>
      <c r="F37" s="56"/>
      <c r="G37" s="56"/>
      <c r="H37" s="70" t="str">
        <f>IF(B37&lt;&gt;"",0,IF(C37&lt;&gt;"",1,IF(D37&lt;&gt;"",2,IF(E37&lt;&gt;"",3,IF(F37&lt;&gt;"",4,"")))))</f>
        <v/>
      </c>
      <c r="I37" s="70" t="str">
        <f t="shared" ref="I37" si="26">IF(AND(B37="",C37="",D37="",E37="",F37="",G37=""),"n.v.t.",IF(B37&lt;&gt;"",0,IF(C37&lt;&gt;"",1,IF(D37&lt;&gt;"",2,IF(E37&lt;&gt;"",3,IF(F37&lt;&gt;"",4,IF(G37&lt;&gt;"","?","")))))))</f>
        <v>n.v.t.</v>
      </c>
      <c r="J37" s="56"/>
    </row>
    <row r="38" spans="1:10" s="74" customFormat="1" ht="13.8" x14ac:dyDescent="0.3">
      <c r="H38" s="70"/>
      <c r="I38" s="70"/>
    </row>
    <row r="39" spans="1:10" s="74" customFormat="1" ht="27.6" x14ac:dyDescent="0.3">
      <c r="A39" s="71"/>
      <c r="B39" s="71"/>
      <c r="H39" s="77" t="s">
        <v>37</v>
      </c>
      <c r="I39" s="77" t="s">
        <v>38</v>
      </c>
    </row>
    <row r="40" spans="1:10" s="74" customFormat="1" ht="69" x14ac:dyDescent="0.3">
      <c r="A40" s="71"/>
      <c r="B40" s="71"/>
      <c r="H40" s="74" t="s">
        <v>56</v>
      </c>
      <c r="I40" s="78" t="e">
        <f>AVERAGE(H3:H4,H6:H10,H12,H13,H15,H17,H18,H20,H21,H22)</f>
        <v>#DIV/0!</v>
      </c>
    </row>
    <row r="41" spans="1:10" ht="27.6" x14ac:dyDescent="0.3">
      <c r="A41" s="71"/>
      <c r="B41" s="71"/>
      <c r="H41" s="74" t="s">
        <v>69</v>
      </c>
      <c r="I41" s="78" t="e">
        <f>AVERAGE(H25,H26,H27,H29,H31,H32)</f>
        <v>#DIV/0!</v>
      </c>
    </row>
    <row r="42" spans="1:10" x14ac:dyDescent="0.3">
      <c r="A42" s="71"/>
      <c r="B42" s="71"/>
      <c r="H42" s="74" t="s">
        <v>76</v>
      </c>
      <c r="I42" s="78" t="e">
        <f>AVERAGE(H34)</f>
        <v>#DIV/0!</v>
      </c>
    </row>
    <row r="43" spans="1:10" x14ac:dyDescent="0.3">
      <c r="A43" s="71"/>
      <c r="B43" s="71"/>
      <c r="H43" s="74" t="s">
        <v>78</v>
      </c>
      <c r="I43" s="78" t="e">
        <f>AVERAGE(H37)</f>
        <v>#DIV/0!</v>
      </c>
    </row>
    <row r="44" spans="1:10" s="74" customFormat="1" ht="13.8" x14ac:dyDescent="0.3">
      <c r="H44" s="70"/>
      <c r="I44" s="70"/>
    </row>
    <row r="45" spans="1:10" s="74" customFormat="1" ht="41.4" x14ac:dyDescent="0.3">
      <c r="H45" s="77" t="s">
        <v>37</v>
      </c>
      <c r="I45" s="77" t="s">
        <v>40</v>
      </c>
    </row>
    <row r="46" spans="1:10" s="74" customFormat="1" ht="69" x14ac:dyDescent="0.3">
      <c r="H46" s="74" t="s">
        <v>56</v>
      </c>
      <c r="I46" s="78" t="e">
        <f>AVERAGE(H3,H4,H6,H7,H8,H12,H15,H17)</f>
        <v>#DIV/0!</v>
      </c>
    </row>
    <row r="47" spans="1:10" ht="27.6" x14ac:dyDescent="0.3">
      <c r="H47" s="74" t="s">
        <v>69</v>
      </c>
      <c r="I47" s="78" t="e">
        <f>AVERAGE(H25,H26,H27,H29)</f>
        <v>#DIV/0!</v>
      </c>
    </row>
    <row r="48" spans="1:10" x14ac:dyDescent="0.3">
      <c r="H48" s="74" t="s">
        <v>76</v>
      </c>
      <c r="I48" s="78" t="e">
        <f>AVERAGE(H34)</f>
        <v>#DIV/0!</v>
      </c>
    </row>
    <row r="49" spans="8:9" x14ac:dyDescent="0.3">
      <c r="H49" s="74" t="s">
        <v>78</v>
      </c>
      <c r="I49" s="78" t="e">
        <f>AVERAGE(H37)</f>
        <v>#DIV/0!</v>
      </c>
    </row>
  </sheetData>
  <sheetProtection algorithmName="SHA-512" hashValue="oLqsr5wltrSIa5F678bgS9H1ygD1SHOMuzzdP9BvZ3sNW7OQVa79VIjzCXtcMVukp+zVpo/xPo0uNmQQIG7TeQ==" saltValue="ooU0OmrXl09Wf9bH/mmiSQ==" spinCount="100000" sheet="1" objects="1" scenarios="1"/>
  <dataValidations count="1">
    <dataValidation type="textLength" operator="lessThan" allowBlank="1" showInputMessage="1" showErrorMessage="1" sqref="J20:J22 J34 J6:J10 J12:J13 J25:J27 J29 J31:J32 J15 J17:J18 J3:J4 J37" xr:uid="{7EC7515E-081B-4ECF-8734-0F310ABCB06F}">
      <formula1>400</formula1>
    </dataValidation>
  </dataValidations>
  <pageMargins left="0.7" right="0.7" top="0.75" bottom="0.75" header="0.3" footer="0.3"/>
  <pageSetup paperSize="9" scale="76" orientation="landscape"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9A293-1002-4127-BF07-352823F82482}">
  <sheetPr>
    <tabColor theme="9"/>
  </sheetPr>
  <dimension ref="A1:J160"/>
  <sheetViews>
    <sheetView zoomScale="115" zoomScaleNormal="115" workbookViewId="0">
      <selection activeCell="F167" sqref="A1:XFD1048576"/>
    </sheetView>
  </sheetViews>
  <sheetFormatPr defaultColWidth="8.6640625" defaultRowHeight="14.4" x14ac:dyDescent="0.3"/>
  <cols>
    <col min="1" max="1" width="78.88671875" style="18" customWidth="1"/>
    <col min="2" max="2" width="2.6640625" style="18" customWidth="1"/>
    <col min="3" max="3" width="8.6640625" style="18"/>
    <col min="4" max="4" width="8.6640625" style="6"/>
    <col min="5" max="16384" width="8.6640625" style="1"/>
  </cols>
  <sheetData>
    <row r="1" spans="1:4" ht="15.6" x14ac:dyDescent="0.3">
      <c r="A1" s="42" t="s">
        <v>81</v>
      </c>
      <c r="B1" s="43"/>
      <c r="C1" s="43"/>
    </row>
    <row r="3" spans="1:4" x14ac:dyDescent="0.3">
      <c r="A3" s="14" t="s">
        <v>42</v>
      </c>
      <c r="B3" s="14"/>
      <c r="C3" s="14" t="s">
        <v>43</v>
      </c>
    </row>
    <row r="4" spans="1:4" x14ac:dyDescent="0.3">
      <c r="A4" s="44" t="s">
        <v>56</v>
      </c>
      <c r="B4" s="44"/>
      <c r="C4" s="45"/>
    </row>
    <row r="5" spans="1:4" ht="6" customHeight="1" x14ac:dyDescent="0.3">
      <c r="A5" s="17"/>
      <c r="B5" s="17"/>
    </row>
    <row r="6" spans="1:4" s="2" customFormat="1" ht="30" customHeight="1" x14ac:dyDescent="0.3">
      <c r="A6" s="19" t="s">
        <v>135</v>
      </c>
      <c r="B6" s="19"/>
      <c r="C6" s="18" t="str">
        <f>Organisatie!I3</f>
        <v>n.v.t.</v>
      </c>
      <c r="D6" s="9"/>
    </row>
    <row r="7" spans="1:4" ht="6" customHeight="1" x14ac:dyDescent="0.3">
      <c r="A7" s="20"/>
      <c r="B7" s="20"/>
    </row>
    <row r="8" spans="1:4" s="2" customFormat="1" x14ac:dyDescent="0.3">
      <c r="A8" s="21" t="s">
        <v>44</v>
      </c>
      <c r="B8" s="21"/>
      <c r="C8" s="18"/>
      <c r="D8" s="9"/>
    </row>
    <row r="9" spans="1:4" ht="73.2" customHeight="1" x14ac:dyDescent="0.3">
      <c r="A9" s="20" t="str">
        <f>IF(Organisatie!J3="","/",Organisatie!J3)</f>
        <v>/</v>
      </c>
      <c r="B9" s="20"/>
    </row>
    <row r="10" spans="1:4" ht="6" customHeight="1" x14ac:dyDescent="0.3">
      <c r="A10" s="22"/>
      <c r="B10" s="22"/>
      <c r="C10" s="22"/>
    </row>
    <row r="11" spans="1:4" s="2" customFormat="1" ht="21" customHeight="1" x14ac:dyDescent="0.3">
      <c r="A11" s="19" t="s">
        <v>134</v>
      </c>
      <c r="B11" s="19"/>
      <c r="C11" s="18" t="str">
        <f>Organisatie!I4</f>
        <v>n.v.t.</v>
      </c>
      <c r="D11" s="9"/>
    </row>
    <row r="12" spans="1:4" ht="6" customHeight="1" x14ac:dyDescent="0.3">
      <c r="A12" s="20"/>
      <c r="B12" s="20"/>
    </row>
    <row r="13" spans="1:4" s="2" customFormat="1" x14ac:dyDescent="0.3">
      <c r="A13" s="21" t="s">
        <v>44</v>
      </c>
      <c r="B13" s="21"/>
      <c r="C13" s="18"/>
      <c r="D13" s="9"/>
    </row>
    <row r="14" spans="1:4" ht="73.2" customHeight="1" x14ac:dyDescent="0.3">
      <c r="A14" s="20" t="str">
        <f>IF(Organisatie!J4="","/",Organisatie!J4)</f>
        <v>/</v>
      </c>
      <c r="B14" s="20"/>
    </row>
    <row r="15" spans="1:4" ht="6" customHeight="1" x14ac:dyDescent="0.3"/>
    <row r="16" spans="1:4" s="2" customFormat="1" ht="16.2" customHeight="1" x14ac:dyDescent="0.3">
      <c r="A16" s="21" t="s">
        <v>45</v>
      </c>
      <c r="B16" s="21"/>
      <c r="C16" s="18"/>
      <c r="D16" s="9"/>
    </row>
    <row r="17" spans="1:4" ht="42" customHeight="1" x14ac:dyDescent="0.3">
      <c r="A17" s="20" t="str">
        <f>IF(OR(Organisatie!B3&lt;&gt;"", Organisatie!C3&lt;&gt;"", Organisatie!D3&lt;&gt;"", Organisatie!G3&lt;&gt;""), "Het hanteren van dit principe zorgt ervoor dat iedereen kan geholpen worden, " &amp; "ook wie bijvoorbeeld niet via digitale weg kan of wil geholpen worden, kan ondersteund worden via telefoon of face-to-face.", "")</f>
        <v/>
      </c>
      <c r="B17" s="20"/>
    </row>
    <row r="18" spans="1:4" ht="6" customHeight="1" x14ac:dyDescent="0.3"/>
    <row r="19" spans="1:4" s="2" customFormat="1" x14ac:dyDescent="0.3">
      <c r="A19" s="48" t="s">
        <v>57</v>
      </c>
      <c r="B19" s="48"/>
      <c r="C19" s="48"/>
      <c r="D19" s="9"/>
    </row>
    <row r="20" spans="1:4" s="2" customFormat="1" ht="26.4" x14ac:dyDescent="0.3">
      <c r="A20" s="19" t="s">
        <v>82</v>
      </c>
      <c r="B20" s="19"/>
      <c r="C20" s="18" t="str">
        <f>Organisatie!I6</f>
        <v>n.v.t.</v>
      </c>
      <c r="D20" s="9"/>
    </row>
    <row r="21" spans="1:4" ht="6" customHeight="1" x14ac:dyDescent="0.3">
      <c r="A21" s="20"/>
      <c r="B21" s="20"/>
    </row>
    <row r="22" spans="1:4" s="2" customFormat="1" x14ac:dyDescent="0.3">
      <c r="A22" s="21" t="s">
        <v>44</v>
      </c>
      <c r="B22" s="21"/>
      <c r="C22" s="18"/>
      <c r="D22" s="9"/>
    </row>
    <row r="23" spans="1:4" ht="73.2" customHeight="1" x14ac:dyDescent="0.3">
      <c r="A23" s="20" t="str">
        <f>IF(Organisatie!J6="","/",Organisatie!J6)</f>
        <v>/</v>
      </c>
      <c r="B23" s="20"/>
    </row>
    <row r="24" spans="1:4" ht="6" customHeight="1" x14ac:dyDescent="0.3"/>
    <row r="25" spans="1:4" s="2" customFormat="1" x14ac:dyDescent="0.3">
      <c r="A25" s="19" t="s">
        <v>58</v>
      </c>
      <c r="B25" s="19"/>
      <c r="C25" s="18" t="str">
        <f>Organisatie!I7</f>
        <v>n.v.t.</v>
      </c>
      <c r="D25" s="9"/>
    </row>
    <row r="26" spans="1:4" ht="6" customHeight="1" x14ac:dyDescent="0.3">
      <c r="A26" s="20"/>
      <c r="B26" s="20"/>
    </row>
    <row r="27" spans="1:4" s="2" customFormat="1" x14ac:dyDescent="0.3">
      <c r="A27" s="21" t="s">
        <v>44</v>
      </c>
      <c r="B27" s="21"/>
      <c r="C27" s="18"/>
      <c r="D27" s="9"/>
    </row>
    <row r="28" spans="1:4" ht="73.2" customHeight="1" x14ac:dyDescent="0.3">
      <c r="A28" s="20" t="str">
        <f>IF(Organisatie!J7="","/",Organisatie!J7)</f>
        <v>/</v>
      </c>
      <c r="B28" s="20"/>
    </row>
    <row r="29" spans="1:4" ht="6" customHeight="1" x14ac:dyDescent="0.3"/>
    <row r="30" spans="1:4" s="2" customFormat="1" x14ac:dyDescent="0.3">
      <c r="A30" s="21" t="s">
        <v>45</v>
      </c>
      <c r="B30" s="21"/>
      <c r="C30" s="18"/>
      <c r="D30" s="9"/>
    </row>
    <row r="31" spans="1:4" ht="52.2" customHeight="1" x14ac:dyDescent="0.25">
      <c r="A31" s="49" t="str">
        <f>IF(OR(Organisatie!B7&lt;&gt;"", Organisatie!C7&lt;&gt;"", Organisatie!D7&lt;&gt;"", Organisatie!G7&lt;&gt;""), "Technologie introduceren kan bijvoorbeeld face-to-face activiteiten vervangen of een verschuiving naar ondersteuning in de thuisomgeving met zich meebrengen. " &amp; "Op de hoogte zijn van de mogelijke (en verwachtte) effecten is belangrijk om de toegevoegde waarde en impact van de technologie te maximaliseren.", "")</f>
        <v/>
      </c>
      <c r="B31" s="20"/>
    </row>
    <row r="32" spans="1:4" ht="6" customHeight="1" x14ac:dyDescent="0.3">
      <c r="A32" s="22"/>
      <c r="B32" s="22"/>
      <c r="C32" s="22"/>
    </row>
    <row r="33" spans="1:4" s="2" customFormat="1" ht="31.95" customHeight="1" x14ac:dyDescent="0.3">
      <c r="A33" s="19" t="s">
        <v>83</v>
      </c>
      <c r="B33" s="19"/>
      <c r="C33" s="18" t="str">
        <f>Organisatie!I8</f>
        <v>n.v.t.</v>
      </c>
      <c r="D33" s="9"/>
    </row>
    <row r="34" spans="1:4" ht="6" customHeight="1" x14ac:dyDescent="0.3">
      <c r="A34" s="20"/>
      <c r="B34" s="20"/>
    </row>
    <row r="35" spans="1:4" s="2" customFormat="1" x14ac:dyDescent="0.3">
      <c r="A35" s="21" t="s">
        <v>44</v>
      </c>
      <c r="B35" s="21"/>
      <c r="C35" s="18"/>
      <c r="D35" s="9"/>
    </row>
    <row r="36" spans="1:4" ht="73.2" customHeight="1" x14ac:dyDescent="0.3">
      <c r="A36" s="20" t="str">
        <f>IF(Organisatie!J8="","/",Organisatie!J8)</f>
        <v>/</v>
      </c>
      <c r="B36" s="20"/>
    </row>
    <row r="37" spans="1:4" ht="6" customHeight="1" x14ac:dyDescent="0.3"/>
    <row r="38" spans="1:4" s="2" customFormat="1" x14ac:dyDescent="0.3">
      <c r="A38" s="21" t="s">
        <v>45</v>
      </c>
      <c r="B38" s="21"/>
      <c r="C38" s="18"/>
      <c r="D38" s="9"/>
    </row>
    <row r="39" spans="1:4" ht="28.95" customHeight="1" x14ac:dyDescent="0.3">
      <c r="A39" s="20" t="str">
        <f>IF(OR(Organisatie!B8&lt;&gt;"", Organisatie!C8&lt;&gt;"", Organisatie!D8&lt;&gt;"", Organisatie!G8&lt;&gt;""), "Een goed Belgisch voorbeeld van het in kaart brengen en afstemming van werkprocessen van alle betrokken actoren is de inbedding van apps in ruimere zorgpaden. ", "")</f>
        <v/>
      </c>
      <c r="B39" s="20"/>
    </row>
    <row r="40" spans="1:4" ht="6" customHeight="1" x14ac:dyDescent="0.3">
      <c r="A40" s="22"/>
      <c r="B40" s="22"/>
      <c r="C40" s="22"/>
    </row>
    <row r="41" spans="1:4" s="2" customFormat="1" ht="26.4" x14ac:dyDescent="0.3">
      <c r="A41" s="19" t="s">
        <v>84</v>
      </c>
      <c r="B41" s="19"/>
      <c r="C41" s="18" t="str">
        <f>Organisatie!I9</f>
        <v>n.v.t.</v>
      </c>
      <c r="D41" s="9"/>
    </row>
    <row r="42" spans="1:4" ht="6" customHeight="1" x14ac:dyDescent="0.3">
      <c r="A42" s="20"/>
      <c r="B42" s="20"/>
    </row>
    <row r="43" spans="1:4" s="2" customFormat="1" x14ac:dyDescent="0.3">
      <c r="A43" s="21" t="s">
        <v>44</v>
      </c>
      <c r="B43" s="21"/>
      <c r="C43" s="18"/>
      <c r="D43" s="9"/>
    </row>
    <row r="44" spans="1:4" ht="73.2" customHeight="1" x14ac:dyDescent="0.3">
      <c r="A44" s="20" t="str">
        <f>IF(Organisatie!J9="","/",Organisatie!J9)</f>
        <v>/</v>
      </c>
      <c r="B44" s="20"/>
    </row>
    <row r="45" spans="1:4" ht="6" customHeight="1" x14ac:dyDescent="0.3"/>
    <row r="46" spans="1:4" s="2" customFormat="1" x14ac:dyDescent="0.3">
      <c r="A46" s="19" t="s">
        <v>128</v>
      </c>
      <c r="B46" s="19"/>
      <c r="C46" s="18" t="str">
        <f>Organisatie!I10</f>
        <v>n.v.t.</v>
      </c>
      <c r="D46" s="9"/>
    </row>
    <row r="47" spans="1:4" ht="6" customHeight="1" x14ac:dyDescent="0.3">
      <c r="A47" s="20"/>
      <c r="B47" s="20"/>
    </row>
    <row r="48" spans="1:4" s="2" customFormat="1" x14ac:dyDescent="0.3">
      <c r="A48" s="21" t="s">
        <v>44</v>
      </c>
      <c r="B48" s="21"/>
      <c r="C48" s="18"/>
      <c r="D48" s="9"/>
    </row>
    <row r="49" spans="1:4" ht="73.2" customHeight="1" x14ac:dyDescent="0.3">
      <c r="A49" s="20" t="str">
        <f>IF(Organisatie!J10="","/",Organisatie!J10)</f>
        <v>/</v>
      </c>
      <c r="B49" s="20"/>
    </row>
    <row r="50" spans="1:4" ht="6" customHeight="1" x14ac:dyDescent="0.3"/>
    <row r="51" spans="1:4" s="2" customFormat="1" x14ac:dyDescent="0.3">
      <c r="A51" s="48" t="s">
        <v>59</v>
      </c>
      <c r="B51" s="48"/>
      <c r="C51" s="48"/>
      <c r="D51" s="9"/>
    </row>
    <row r="52" spans="1:4" s="2" customFormat="1" ht="26.4" x14ac:dyDescent="0.3">
      <c r="A52" s="19" t="s">
        <v>136</v>
      </c>
      <c r="B52" s="19"/>
      <c r="C52" s="18" t="str">
        <f>Organisatie!I12</f>
        <v>n.v.t.</v>
      </c>
      <c r="D52" s="9"/>
    </row>
    <row r="53" spans="1:4" ht="6" customHeight="1" x14ac:dyDescent="0.3">
      <c r="A53" s="20"/>
      <c r="B53" s="20"/>
    </row>
    <row r="54" spans="1:4" s="2" customFormat="1" x14ac:dyDescent="0.3">
      <c r="A54" s="21" t="s">
        <v>44</v>
      </c>
      <c r="B54" s="21"/>
      <c r="C54" s="18"/>
      <c r="D54" s="9"/>
    </row>
    <row r="55" spans="1:4" ht="73.2" customHeight="1" x14ac:dyDescent="0.3">
      <c r="A55" s="20" t="str">
        <f>IF(Organisatie!J12="","/",Organisatie!J12)</f>
        <v>/</v>
      </c>
      <c r="B55" s="20"/>
    </row>
    <row r="56" spans="1:4" ht="6" customHeight="1" x14ac:dyDescent="0.3"/>
    <row r="57" spans="1:4" s="2" customFormat="1" x14ac:dyDescent="0.3">
      <c r="A57" s="21" t="s">
        <v>45</v>
      </c>
      <c r="B57" s="21"/>
      <c r="C57" s="18"/>
      <c r="D57" s="9"/>
    </row>
    <row r="58" spans="1:4" ht="44.4" customHeight="1" x14ac:dyDescent="0.3">
      <c r="A58" s="20" t="str">
        <f>IF(OR(Organisatie!B12&lt;&gt;"", Organisatie!C12&lt;&gt;"", Organisatie!D12&lt;&gt;"", Organisatie!G12&lt;&gt;""), "Een gebruikerspad brengt stap voor stap in kaart hoe een gebruiker met de technologie omgaat, " &amp; "inclusief wachttijden, interventieduur en eventuele voorbereidingen. " &amp; "Een cliëntreis is daarbij een mogelijke optie.", "")</f>
        <v/>
      </c>
      <c r="B58" s="20"/>
    </row>
    <row r="59" spans="1:4" ht="6" customHeight="1" x14ac:dyDescent="0.3"/>
    <row r="60" spans="1:4" s="2" customFormat="1" ht="26.4" x14ac:dyDescent="0.3">
      <c r="A60" s="19" t="s">
        <v>138</v>
      </c>
      <c r="B60" s="19"/>
      <c r="C60" s="18" t="str">
        <f>Organisatie!I13</f>
        <v>n.v.t.</v>
      </c>
      <c r="D60" s="9"/>
    </row>
    <row r="61" spans="1:4" ht="6" customHeight="1" x14ac:dyDescent="0.3">
      <c r="A61" s="20"/>
      <c r="B61" s="20"/>
    </row>
    <row r="62" spans="1:4" s="2" customFormat="1" x14ac:dyDescent="0.3">
      <c r="A62" s="21" t="s">
        <v>44</v>
      </c>
      <c r="B62" s="21"/>
      <c r="C62" s="18"/>
      <c r="D62" s="9"/>
    </row>
    <row r="63" spans="1:4" ht="73.2" customHeight="1" x14ac:dyDescent="0.3">
      <c r="A63" s="20" t="str">
        <f>IF(Organisatie!J13="","/",Organisatie!J13)</f>
        <v>/</v>
      </c>
      <c r="B63" s="20"/>
    </row>
    <row r="64" spans="1:4" ht="6" customHeight="1" x14ac:dyDescent="0.3">
      <c r="A64" s="22"/>
      <c r="B64" s="22"/>
      <c r="C64" s="22"/>
    </row>
    <row r="65" spans="1:4" s="2" customFormat="1" x14ac:dyDescent="0.3">
      <c r="A65" s="48" t="s">
        <v>60</v>
      </c>
      <c r="B65" s="48"/>
      <c r="C65" s="48"/>
      <c r="D65" s="9"/>
    </row>
    <row r="66" spans="1:4" s="2" customFormat="1" ht="26.4" x14ac:dyDescent="0.3">
      <c r="A66" s="19" t="s">
        <v>61</v>
      </c>
      <c r="B66" s="19"/>
      <c r="C66" s="18" t="str">
        <f>Organisatie!I15</f>
        <v>n.v.t.</v>
      </c>
      <c r="D66" s="9"/>
    </row>
    <row r="67" spans="1:4" ht="6" customHeight="1" x14ac:dyDescent="0.3">
      <c r="A67" s="20"/>
      <c r="B67" s="20"/>
    </row>
    <row r="68" spans="1:4" s="2" customFormat="1" x14ac:dyDescent="0.3">
      <c r="A68" s="21" t="s">
        <v>44</v>
      </c>
      <c r="B68" s="21"/>
      <c r="C68" s="18"/>
      <c r="D68" s="9"/>
    </row>
    <row r="69" spans="1:4" ht="73.2" customHeight="1" x14ac:dyDescent="0.3">
      <c r="A69" s="20" t="str">
        <f>IF(Organisatie!J15="","/",Organisatie!J15)</f>
        <v>/</v>
      </c>
      <c r="B69" s="20"/>
    </row>
    <row r="70" spans="1:4" ht="6" customHeight="1" x14ac:dyDescent="0.3"/>
    <row r="71" spans="1:4" s="2" customFormat="1" x14ac:dyDescent="0.3">
      <c r="A71" s="21" t="s">
        <v>45</v>
      </c>
      <c r="B71" s="21"/>
      <c r="C71" s="18"/>
      <c r="D71" s="9"/>
    </row>
    <row r="72" spans="1:4" ht="33.6" customHeight="1" x14ac:dyDescent="0.3">
      <c r="A72" s="20" t="str">
        <f>IF(OR(Organisatie!B15&lt;&gt;"", Organisatie!C15&lt;&gt;"", Organisatie!D15&lt;&gt;"", Organisatie!G15&lt;&gt;""), "Technologie heeft een impact op iedereen die betrokken is bij zorg, hulpverlening en ondersteuning." &amp;" Een change management traject kan helpen om dit te faciliteren.", "")</f>
        <v/>
      </c>
      <c r="B72" s="20"/>
    </row>
    <row r="73" spans="1:4" ht="6" customHeight="1" x14ac:dyDescent="0.3">
      <c r="A73" s="22"/>
      <c r="B73" s="22"/>
      <c r="C73" s="22"/>
    </row>
    <row r="74" spans="1:4" s="2" customFormat="1" x14ac:dyDescent="0.3">
      <c r="A74" s="48" t="s">
        <v>62</v>
      </c>
      <c r="B74" s="48"/>
      <c r="C74" s="48"/>
      <c r="D74" s="9"/>
    </row>
    <row r="75" spans="1:4" s="2" customFormat="1" ht="26.4" x14ac:dyDescent="0.3">
      <c r="A75" s="19" t="s">
        <v>63</v>
      </c>
      <c r="B75" s="19"/>
      <c r="C75" s="18" t="str">
        <f>Organisatie!I17</f>
        <v>n.v.t.</v>
      </c>
      <c r="D75" s="9"/>
    </row>
    <row r="76" spans="1:4" ht="6" customHeight="1" x14ac:dyDescent="0.3">
      <c r="A76" s="20"/>
      <c r="B76" s="20"/>
    </row>
    <row r="77" spans="1:4" s="2" customFormat="1" x14ac:dyDescent="0.3">
      <c r="A77" s="21" t="s">
        <v>44</v>
      </c>
      <c r="B77" s="21"/>
      <c r="C77" s="18"/>
      <c r="D77" s="9"/>
    </row>
    <row r="78" spans="1:4" ht="73.2" customHeight="1" x14ac:dyDescent="0.3">
      <c r="A78" s="20" t="str">
        <f>IF(Organisatie!J17="","/",Organisatie!J17)</f>
        <v>/</v>
      </c>
      <c r="B78" s="20"/>
    </row>
    <row r="79" spans="1:4" ht="6" customHeight="1" x14ac:dyDescent="0.3"/>
    <row r="80" spans="1:4" s="2" customFormat="1" x14ac:dyDescent="0.3">
      <c r="A80" s="21" t="s">
        <v>45</v>
      </c>
      <c r="B80" s="21"/>
      <c r="C80" s="18"/>
      <c r="D80" s="9"/>
    </row>
    <row r="81" spans="1:4" ht="31.95" customHeight="1" x14ac:dyDescent="0.3">
      <c r="A81" s="20" t="str">
        <f>IF(OR(Organisatie!B17&lt;&gt;"", Organisatie!C17&lt;&gt;"", Organisatie!D17&lt;&gt;"", Organisatie!G17&lt;&gt;""), "De organisatie heeft budget en tijd voorzien voor ondersteuning op maat. " &amp; "Professionals kunnen ook nieuwe taken krijgen of er worden nieuwe functies aangetrokken," &amp; " zoals een digicoach of digital navigator, om andere professionals binnen de organisatie te ondersteunen.", "")</f>
        <v/>
      </c>
      <c r="B81" s="20"/>
    </row>
    <row r="82" spans="1:4" ht="6" customHeight="1" x14ac:dyDescent="0.3">
      <c r="A82" s="22"/>
      <c r="B82" s="22"/>
      <c r="C82" s="22"/>
    </row>
    <row r="83" spans="1:4" s="2" customFormat="1" ht="26.4" x14ac:dyDescent="0.3">
      <c r="A83" s="19" t="s">
        <v>64</v>
      </c>
      <c r="B83" s="19"/>
      <c r="C83" s="18" t="str">
        <f>Organisatie!I18</f>
        <v>n.v.t.</v>
      </c>
      <c r="D83" s="9"/>
    </row>
    <row r="84" spans="1:4" ht="6" customHeight="1" x14ac:dyDescent="0.3">
      <c r="A84" s="20"/>
      <c r="B84" s="20"/>
    </row>
    <row r="85" spans="1:4" s="2" customFormat="1" x14ac:dyDescent="0.3">
      <c r="A85" s="21" t="s">
        <v>44</v>
      </c>
      <c r="B85" s="21"/>
      <c r="C85" s="18"/>
      <c r="D85" s="9"/>
    </row>
    <row r="86" spans="1:4" ht="73.2" customHeight="1" x14ac:dyDescent="0.3">
      <c r="A86" s="20" t="str">
        <f>IF(Organisatie!J18="","/",Organisatie!J18)</f>
        <v>/</v>
      </c>
      <c r="B86" s="20"/>
    </row>
    <row r="87" spans="1:4" ht="6" customHeight="1" x14ac:dyDescent="0.3"/>
    <row r="88" spans="1:4" s="2" customFormat="1" x14ac:dyDescent="0.3">
      <c r="A88" s="48" t="s">
        <v>65</v>
      </c>
      <c r="B88" s="48"/>
      <c r="C88" s="48"/>
      <c r="D88" s="9"/>
    </row>
    <row r="89" spans="1:4" s="2" customFormat="1" ht="26.4" x14ac:dyDescent="0.3">
      <c r="A89" s="19" t="s">
        <v>66</v>
      </c>
      <c r="B89" s="19"/>
      <c r="C89" s="18" t="str">
        <f>Organisatie!I20</f>
        <v>n.v.t.</v>
      </c>
      <c r="D89" s="9"/>
    </row>
    <row r="90" spans="1:4" ht="6" customHeight="1" x14ac:dyDescent="0.3">
      <c r="A90" s="20"/>
      <c r="B90" s="20"/>
    </row>
    <row r="91" spans="1:4" s="2" customFormat="1" x14ac:dyDescent="0.3">
      <c r="A91" s="21" t="s">
        <v>44</v>
      </c>
      <c r="B91" s="21"/>
      <c r="C91" s="18"/>
      <c r="D91" s="9"/>
    </row>
    <row r="92" spans="1:4" ht="73.2" customHeight="1" x14ac:dyDescent="0.3">
      <c r="A92" s="20" t="str">
        <f>IF(Organisatie!J20="","/",Organisatie!J20)</f>
        <v>/</v>
      </c>
      <c r="B92" s="20"/>
    </row>
    <row r="93" spans="1:4" ht="6" customHeight="1" x14ac:dyDescent="0.3"/>
    <row r="94" spans="1:4" s="2" customFormat="1" x14ac:dyDescent="0.3">
      <c r="A94" s="21" t="s">
        <v>45</v>
      </c>
      <c r="B94" s="21"/>
      <c r="C94" s="18"/>
      <c r="D94" s="9"/>
    </row>
    <row r="95" spans="1:4" ht="30.6" customHeight="1" x14ac:dyDescent="0.3">
      <c r="A95" s="20" t="str">
        <f>IF(OR(Organisatie!B20&lt;&gt;"", Organisatie!C20&lt;&gt;"", Organisatie!D20&lt;&gt;"", Organisatie!G20&lt;&gt;""), "Kwaliteitsbewaking kan gebeuren aan de hand van algemene kwaliteitsstandaarden" &amp; " (bv. sectorale of internationale normen, indicatoren, certificeringen) én/of via organisatiespecifieke indicatoren die afgestemd zijn op de eigen werking. " &amp; "Algemene standaarden zorgen voor vergelijkbaarheid en aansluiting bij beleid en regelgeving. " &amp; "Organisatiespecifieke indicatoren zorgen voor relevantie en bruikbaarheid in de praktijk.", "")</f>
        <v/>
      </c>
      <c r="B95" s="20"/>
    </row>
    <row r="96" spans="1:4" ht="6" customHeight="1" x14ac:dyDescent="0.3">
      <c r="A96" s="22"/>
      <c r="B96" s="22"/>
      <c r="C96" s="22"/>
    </row>
    <row r="97" spans="1:4" s="2" customFormat="1" x14ac:dyDescent="0.3">
      <c r="A97" s="19" t="s">
        <v>67</v>
      </c>
      <c r="B97" s="19"/>
      <c r="C97" s="18" t="str">
        <f>Organisatie!I21</f>
        <v>n.v.t.</v>
      </c>
      <c r="D97" s="9"/>
    </row>
    <row r="98" spans="1:4" ht="6" customHeight="1" x14ac:dyDescent="0.3">
      <c r="A98" s="20"/>
      <c r="B98" s="20"/>
    </row>
    <row r="99" spans="1:4" s="2" customFormat="1" x14ac:dyDescent="0.3">
      <c r="A99" s="21" t="s">
        <v>44</v>
      </c>
      <c r="B99" s="21"/>
      <c r="C99" s="18"/>
      <c r="D99" s="9"/>
    </row>
    <row r="100" spans="1:4" ht="73.2" customHeight="1" x14ac:dyDescent="0.3">
      <c r="A100" s="20" t="str">
        <f>IF(Organisatie!J21="","/",Organisatie!J21)</f>
        <v>/</v>
      </c>
      <c r="B100" s="20"/>
    </row>
    <row r="101" spans="1:4" ht="6" customHeight="1" x14ac:dyDescent="0.3"/>
    <row r="102" spans="1:4" s="2" customFormat="1" ht="39.6" x14ac:dyDescent="0.3">
      <c r="A102" s="19" t="s">
        <v>85</v>
      </c>
      <c r="B102" s="19"/>
      <c r="C102" s="18" t="str">
        <f>Organisatie!I22</f>
        <v>n.v.t.</v>
      </c>
      <c r="D102" s="9"/>
    </row>
    <row r="103" spans="1:4" ht="6" customHeight="1" x14ac:dyDescent="0.3">
      <c r="A103" s="20"/>
      <c r="B103" s="20"/>
    </row>
    <row r="104" spans="1:4" s="2" customFormat="1" x14ac:dyDescent="0.3">
      <c r="A104" s="21" t="s">
        <v>44</v>
      </c>
      <c r="B104" s="21"/>
      <c r="C104" s="18"/>
      <c r="D104" s="9"/>
    </row>
    <row r="105" spans="1:4" ht="73.2" customHeight="1" x14ac:dyDescent="0.3">
      <c r="A105" s="20" t="str">
        <f>IF(Organisatie!J22="","/",Organisatie!J22)</f>
        <v>/</v>
      </c>
      <c r="B105" s="20"/>
    </row>
    <row r="106" spans="1:4" ht="6" customHeight="1" x14ac:dyDescent="0.3"/>
    <row r="107" spans="1:4" s="2" customFormat="1" x14ac:dyDescent="0.3">
      <c r="A107" s="21" t="s">
        <v>45</v>
      </c>
      <c r="B107" s="21"/>
      <c r="C107" s="18"/>
      <c r="D107" s="9"/>
    </row>
    <row r="108" spans="1:4" ht="87.6" customHeight="1" x14ac:dyDescent="0.3">
      <c r="A108" s="20" t="str">
        <f>IF(OR(Organisatie!B22&lt;&gt;"", Organisatie!C22&lt;&gt;"", Organisatie!D22&lt;&gt;"", Organisatie!G22&lt;&gt;""), "Om de kwaliteit te bewaken in de organisatie is er dit kwaliteitskader. Maar je kan ook andere kwaliteitssystemen gebruiken. " &amp; "Bijvoorbeeld de ISO 9001 voor kwaliteitsmanagement systemen of de NEN-7510 serie voor informatiebeveiliging in de zorg (23). Die is verplicht in Nederland, en onder meer gebaseerd op de ISO/IEC 27001 en ISO/IEC 27002.  " &amp; "
Maar let op. Kwaliteitssystemen zijn een hulpmiddel, geen garantie dat het risico werkelijk is teruggebracht tot een redelijk niveau.", "")</f>
        <v/>
      </c>
      <c r="B108" s="20"/>
    </row>
    <row r="109" spans="1:4" ht="6" customHeight="1" x14ac:dyDescent="0.3">
      <c r="A109" s="22"/>
      <c r="B109" s="22"/>
      <c r="C109" s="22"/>
    </row>
    <row r="110" spans="1:4" x14ac:dyDescent="0.3">
      <c r="A110" s="44" t="s">
        <v>69</v>
      </c>
      <c r="B110" s="44"/>
      <c r="C110" s="45"/>
    </row>
    <row r="111" spans="1:4" s="2" customFormat="1" x14ac:dyDescent="0.3">
      <c r="A111" s="48" t="s">
        <v>70</v>
      </c>
      <c r="B111" s="48"/>
      <c r="C111" s="48"/>
      <c r="D111" s="9"/>
    </row>
    <row r="112" spans="1:4" s="2" customFormat="1" ht="39.6" x14ac:dyDescent="0.3">
      <c r="A112" s="19" t="s">
        <v>145</v>
      </c>
      <c r="B112" s="19"/>
      <c r="C112" s="18" t="str">
        <f>Organisatie!I25</f>
        <v>n.v.t.</v>
      </c>
      <c r="D112" s="9"/>
    </row>
    <row r="113" spans="1:4" ht="6" customHeight="1" x14ac:dyDescent="0.3">
      <c r="A113" s="20"/>
      <c r="B113" s="20"/>
    </row>
    <row r="114" spans="1:4" s="2" customFormat="1" x14ac:dyDescent="0.3">
      <c r="A114" s="21" t="s">
        <v>44</v>
      </c>
      <c r="B114" s="21"/>
      <c r="C114" s="18"/>
      <c r="D114" s="9"/>
    </row>
    <row r="115" spans="1:4" ht="73.2" customHeight="1" x14ac:dyDescent="0.3">
      <c r="A115" s="20" t="str">
        <f>IF(Organisatie!J25="","/",Organisatie!J25)</f>
        <v>/</v>
      </c>
      <c r="B115" s="20"/>
    </row>
    <row r="116" spans="1:4" ht="6" customHeight="1" x14ac:dyDescent="0.3"/>
    <row r="117" spans="1:4" s="2" customFormat="1" ht="26.4" x14ac:dyDescent="0.3">
      <c r="A117" s="19" t="s">
        <v>71</v>
      </c>
      <c r="B117" s="19"/>
      <c r="C117" s="18" t="str">
        <f>Organisatie!I26</f>
        <v>n.v.t.</v>
      </c>
      <c r="D117" s="9"/>
    </row>
    <row r="118" spans="1:4" ht="6" customHeight="1" x14ac:dyDescent="0.3">
      <c r="A118" s="20"/>
      <c r="B118" s="20"/>
    </row>
    <row r="119" spans="1:4" s="2" customFormat="1" x14ac:dyDescent="0.3">
      <c r="A119" s="21" t="s">
        <v>44</v>
      </c>
      <c r="B119" s="21"/>
      <c r="C119" s="18"/>
      <c r="D119" s="9"/>
    </row>
    <row r="120" spans="1:4" ht="73.2" customHeight="1" x14ac:dyDescent="0.3">
      <c r="A120" s="20" t="str">
        <f>IF(Organisatie!J26="","/",Organisatie!J26)</f>
        <v>/</v>
      </c>
      <c r="B120" s="20"/>
    </row>
    <row r="121" spans="1:4" ht="6" customHeight="1" x14ac:dyDescent="0.3"/>
    <row r="122" spans="1:4" s="2" customFormat="1" x14ac:dyDescent="0.3">
      <c r="A122" s="19" t="s">
        <v>109</v>
      </c>
      <c r="B122" s="19"/>
      <c r="C122" s="18" t="str">
        <f>Organisatie!I27</f>
        <v>n.v.t.</v>
      </c>
      <c r="D122" s="9"/>
    </row>
    <row r="123" spans="1:4" ht="6" customHeight="1" x14ac:dyDescent="0.3">
      <c r="A123" s="20"/>
      <c r="B123" s="20"/>
    </row>
    <row r="124" spans="1:4" s="2" customFormat="1" x14ac:dyDescent="0.3">
      <c r="A124" s="21" t="s">
        <v>44</v>
      </c>
      <c r="B124" s="21"/>
      <c r="C124" s="18"/>
      <c r="D124" s="9"/>
    </row>
    <row r="125" spans="1:4" ht="73.2" customHeight="1" x14ac:dyDescent="0.3">
      <c r="A125" s="20" t="str">
        <f>IF(Organisatie!J27="","/",Organisatie!J27)</f>
        <v>/</v>
      </c>
      <c r="B125" s="20"/>
    </row>
    <row r="126" spans="1:4" ht="6" customHeight="1" x14ac:dyDescent="0.3"/>
    <row r="127" spans="1:4" s="2" customFormat="1" x14ac:dyDescent="0.3">
      <c r="A127" s="46" t="s">
        <v>72</v>
      </c>
      <c r="B127" s="46"/>
      <c r="C127" s="47"/>
      <c r="D127" s="9"/>
    </row>
    <row r="128" spans="1:4" s="2" customFormat="1" ht="28.2" customHeight="1" x14ac:dyDescent="0.3">
      <c r="A128" s="19" t="s">
        <v>86</v>
      </c>
      <c r="B128" s="19"/>
      <c r="C128" s="18" t="str">
        <f>Organisatie!I29</f>
        <v>n.v.t.</v>
      </c>
      <c r="D128" s="9"/>
    </row>
    <row r="129" spans="1:4" ht="6" customHeight="1" x14ac:dyDescent="0.3">
      <c r="A129" s="20"/>
      <c r="B129" s="20"/>
    </row>
    <row r="130" spans="1:4" s="2" customFormat="1" x14ac:dyDescent="0.3">
      <c r="A130" s="21" t="s">
        <v>44</v>
      </c>
      <c r="B130" s="21"/>
      <c r="C130" s="18"/>
      <c r="D130" s="9"/>
    </row>
    <row r="131" spans="1:4" ht="73.2" customHeight="1" x14ac:dyDescent="0.3">
      <c r="A131" s="20" t="str">
        <f>IF(Organisatie!J29="","/",Organisatie!J29)</f>
        <v>/</v>
      </c>
      <c r="B131" s="20"/>
    </row>
    <row r="132" spans="1:4" ht="6" customHeight="1" x14ac:dyDescent="0.3"/>
    <row r="133" spans="1:4" s="2" customFormat="1" x14ac:dyDescent="0.3">
      <c r="A133" s="46" t="s">
        <v>73</v>
      </c>
      <c r="B133" s="46"/>
      <c r="C133" s="47"/>
      <c r="D133" s="9"/>
    </row>
    <row r="134" spans="1:4" s="2" customFormat="1" ht="33" customHeight="1" x14ac:dyDescent="0.3">
      <c r="A134" s="19" t="s">
        <v>74</v>
      </c>
      <c r="B134" s="19"/>
      <c r="C134" s="18" t="str">
        <f>Organisatie!I31</f>
        <v>n.v.t.</v>
      </c>
      <c r="D134" s="9"/>
    </row>
    <row r="135" spans="1:4" ht="6" customHeight="1" x14ac:dyDescent="0.3">
      <c r="A135" s="20"/>
      <c r="B135" s="20"/>
    </row>
    <row r="136" spans="1:4" s="2" customFormat="1" x14ac:dyDescent="0.3">
      <c r="A136" s="21" t="s">
        <v>44</v>
      </c>
      <c r="B136" s="21"/>
      <c r="C136" s="18"/>
      <c r="D136" s="9"/>
    </row>
    <row r="137" spans="1:4" ht="73.2" customHeight="1" x14ac:dyDescent="0.3">
      <c r="A137" s="20" t="str">
        <f>IF(Organisatie!J31="","/",Organisatie!J31)</f>
        <v>/</v>
      </c>
      <c r="B137" s="20"/>
    </row>
    <row r="138" spans="1:4" ht="6" customHeight="1" x14ac:dyDescent="0.3"/>
    <row r="139" spans="1:4" s="2" customFormat="1" x14ac:dyDescent="0.3">
      <c r="A139" s="19" t="s">
        <v>75</v>
      </c>
      <c r="B139" s="19"/>
      <c r="C139" s="18" t="str">
        <f>Organisatie!I32</f>
        <v>n.v.t.</v>
      </c>
      <c r="D139" s="9"/>
    </row>
    <row r="140" spans="1:4" ht="6" customHeight="1" x14ac:dyDescent="0.3">
      <c r="A140" s="20"/>
      <c r="B140" s="20"/>
    </row>
    <row r="141" spans="1:4" s="2" customFormat="1" x14ac:dyDescent="0.3">
      <c r="A141" s="21" t="s">
        <v>44</v>
      </c>
      <c r="B141" s="21"/>
      <c r="C141" s="18"/>
      <c r="D141" s="9"/>
    </row>
    <row r="142" spans="1:4" ht="73.2" customHeight="1" x14ac:dyDescent="0.3">
      <c r="A142" s="20" t="str">
        <f>IF(Organisatie!J32="","/",Organisatie!J32)</f>
        <v>/</v>
      </c>
      <c r="B142" s="20"/>
    </row>
    <row r="143" spans="1:4" ht="6" customHeight="1" x14ac:dyDescent="0.3"/>
    <row r="144" spans="1:4" s="2" customFormat="1" x14ac:dyDescent="0.3">
      <c r="A144" s="44" t="s">
        <v>76</v>
      </c>
      <c r="B144" s="44"/>
      <c r="C144" s="45"/>
      <c r="D144" s="9"/>
    </row>
    <row r="145" spans="1:10" s="2" customFormat="1" x14ac:dyDescent="0.3">
      <c r="A145" s="19" t="s">
        <v>77</v>
      </c>
      <c r="B145" s="19"/>
      <c r="C145" s="18" t="str">
        <f>Organisatie!I34</f>
        <v>n.v.t.</v>
      </c>
      <c r="D145" s="9"/>
    </row>
    <row r="146" spans="1:10" ht="6" customHeight="1" x14ac:dyDescent="0.3">
      <c r="A146" s="20"/>
      <c r="B146" s="20"/>
    </row>
    <row r="147" spans="1:10" s="2" customFormat="1" x14ac:dyDescent="0.3">
      <c r="A147" s="21" t="s">
        <v>44</v>
      </c>
      <c r="B147" s="21"/>
      <c r="C147" s="18"/>
      <c r="D147" s="9"/>
    </row>
    <row r="148" spans="1:10" ht="73.2" customHeight="1" x14ac:dyDescent="0.3">
      <c r="A148" s="20" t="str">
        <f>IF(Organisatie!J34="","/",Organisatie!J34)</f>
        <v>/</v>
      </c>
      <c r="B148" s="20"/>
    </row>
    <row r="149" spans="1:10" ht="6" customHeight="1" x14ac:dyDescent="0.3"/>
    <row r="150" spans="1:10" s="2" customFormat="1" x14ac:dyDescent="0.3">
      <c r="A150" s="21" t="s">
        <v>45</v>
      </c>
      <c r="B150" s="21"/>
      <c r="C150" s="18"/>
      <c r="D150" s="9"/>
    </row>
    <row r="151" spans="1:10" ht="31.2" customHeight="1" x14ac:dyDescent="0.3">
      <c r="A151" s="20" t="str">
        <f>IF(OR(Organisatie!B34&lt;&gt;"", Organisatie!C34&lt;&gt;"", Organisatie!D34&lt;&gt;"", Organisatie!G34&lt;&gt;""), " Deze visie omvat: het beheer van middelen, de coördinatie van de ondersteuning, verschillende niveaus, stappen en andere partijen, de doelstellingen, controle, veiligheid en evaluaties en sancties", "")</f>
        <v/>
      </c>
      <c r="B151" s="20"/>
    </row>
    <row r="152" spans="1:10" ht="6" customHeight="1" x14ac:dyDescent="0.3">
      <c r="A152" s="22"/>
      <c r="B152" s="22"/>
      <c r="C152" s="22"/>
    </row>
    <row r="153" spans="1:10" s="2" customFormat="1" x14ac:dyDescent="0.3">
      <c r="A153" s="44" t="s">
        <v>78</v>
      </c>
      <c r="B153" s="44"/>
      <c r="C153" s="45"/>
      <c r="D153" s="9"/>
    </row>
    <row r="154" spans="1:10" x14ac:dyDescent="0.3">
      <c r="A154" s="40" t="s">
        <v>79</v>
      </c>
      <c r="B154" s="41"/>
      <c r="C154" s="41"/>
      <c r="D154" s="41"/>
      <c r="E154" s="41"/>
      <c r="F154" s="41"/>
      <c r="G154" s="41"/>
      <c r="H154" s="41"/>
      <c r="I154" s="41"/>
      <c r="J154" s="41"/>
    </row>
    <row r="155" spans="1:10" s="2" customFormat="1" ht="26.4" x14ac:dyDescent="0.3">
      <c r="A155" s="19" t="s">
        <v>80</v>
      </c>
      <c r="B155" s="19"/>
      <c r="C155" s="18" t="str">
        <f>Organisatie!I37</f>
        <v>n.v.t.</v>
      </c>
      <c r="D155" s="9"/>
    </row>
    <row r="156" spans="1:10" ht="6" customHeight="1" x14ac:dyDescent="0.3">
      <c r="A156" s="20"/>
      <c r="B156" s="20"/>
    </row>
    <row r="157" spans="1:10" s="2" customFormat="1" x14ac:dyDescent="0.3">
      <c r="A157" s="21" t="s">
        <v>44</v>
      </c>
      <c r="B157" s="21"/>
      <c r="C157" s="18"/>
      <c r="D157" s="9"/>
    </row>
    <row r="158" spans="1:10" ht="73.2" customHeight="1" x14ac:dyDescent="0.3">
      <c r="A158" s="20" t="str">
        <f>IF(Organisatie!J37="","/",Organisatie!J37)</f>
        <v>/</v>
      </c>
      <c r="B158" s="20"/>
    </row>
    <row r="159" spans="1:10" ht="6" customHeight="1" x14ac:dyDescent="0.3"/>
    <row r="160" spans="1:10" ht="6" customHeight="1" x14ac:dyDescent="0.3">
      <c r="A160" s="22"/>
      <c r="B160" s="22"/>
      <c r="C160" s="22"/>
    </row>
  </sheetData>
  <sheetProtection algorithmName="SHA-512" hashValue="mywws6UsKZjqzjo+b3na82BbeNvpArYJBi5hRfRsX45lYQjrdrR+HHid05qvRRB/bWWCaQL1g9f4bDczqfpdqw==" saltValue="44ZP2N7mFC2zU1b6M3PmNA==" spinCount="100000" sheet="1" objects="1" scenarios="1"/>
  <pageMargins left="0.7" right="0.7" top="1.3149999999999999"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9D53-BF83-4E0C-991D-E741CBE62571}">
  <sheetPr>
    <tabColor theme="8"/>
  </sheetPr>
  <dimension ref="A1:J49"/>
  <sheetViews>
    <sheetView tabSelected="1" zoomScaleNormal="100" workbookViewId="0">
      <pane ySplit="1" topLeftCell="A2" activePane="bottomLeft" state="frozen"/>
      <selection pane="bottomLeft" activeCell="D17" sqref="D17"/>
    </sheetView>
  </sheetViews>
  <sheetFormatPr defaultColWidth="8.6640625" defaultRowHeight="14.4" x14ac:dyDescent="0.3"/>
  <cols>
    <col min="1" max="1" width="59.5546875" style="3" customWidth="1"/>
    <col min="2" max="6" width="5.6640625" style="3" customWidth="1"/>
    <col min="7" max="7" width="4.6640625" style="3" customWidth="1"/>
    <col min="8" max="8" width="15.33203125" style="10" hidden="1" customWidth="1"/>
    <col min="9" max="9" width="8.6640625" style="10" hidden="1" customWidth="1"/>
    <col min="10" max="10" width="30.33203125" style="3" bestFit="1" customWidth="1"/>
    <col min="11" max="16384" width="8.6640625" style="1"/>
  </cols>
  <sheetData>
    <row r="1" spans="1:10" ht="27.6" x14ac:dyDescent="0.3">
      <c r="A1" s="7" t="s">
        <v>87</v>
      </c>
      <c r="B1" s="7">
        <v>0</v>
      </c>
      <c r="C1" s="7">
        <v>1</v>
      </c>
      <c r="D1" s="7">
        <v>2</v>
      </c>
      <c r="E1" s="7">
        <v>3</v>
      </c>
      <c r="F1" s="7">
        <v>4</v>
      </c>
      <c r="G1" s="7" t="s">
        <v>4</v>
      </c>
      <c r="H1" s="11"/>
      <c r="J1" s="7" t="s">
        <v>5</v>
      </c>
    </row>
    <row r="2" spans="1:10" ht="27.6" x14ac:dyDescent="0.3">
      <c r="A2" s="26" t="s">
        <v>88</v>
      </c>
      <c r="B2" s="27"/>
      <c r="C2" s="27"/>
      <c r="D2" s="27"/>
      <c r="E2" s="27"/>
      <c r="F2" s="27"/>
      <c r="G2" s="27"/>
      <c r="H2" s="27" t="s">
        <v>89</v>
      </c>
      <c r="I2" s="27" t="s">
        <v>90</v>
      </c>
      <c r="J2" s="27"/>
    </row>
    <row r="3" spans="1:10" x14ac:dyDescent="0.3">
      <c r="A3" s="31" t="s">
        <v>91</v>
      </c>
      <c r="B3" s="32"/>
      <c r="C3" s="32"/>
      <c r="D3" s="32"/>
      <c r="E3" s="32"/>
      <c r="F3" s="32"/>
      <c r="G3" s="32"/>
      <c r="H3" s="32"/>
      <c r="I3" s="32"/>
      <c r="J3" s="32"/>
    </row>
    <row r="4" spans="1:10" ht="41.4" x14ac:dyDescent="0.3">
      <c r="A4" s="3" t="s">
        <v>121</v>
      </c>
      <c r="B4" s="56"/>
      <c r="C4" s="56"/>
      <c r="D4" s="56"/>
      <c r="E4" s="56"/>
      <c r="F4" s="56"/>
      <c r="G4" s="56"/>
      <c r="H4" s="10" t="str">
        <f>IF(B4&lt;&gt;"",0,IF(C4&lt;&gt;"",1,IF(D4&lt;&gt;"",2,IF(E4&lt;&gt;"",3,IF(F4&lt;&gt;"",4,"")))))</f>
        <v/>
      </c>
      <c r="I4" s="10" t="str">
        <f>IF(AND(B4="",C4="",D4="",E4="",F4="",G4=""),"n.v.t.",IF(B4&lt;&gt;"",0,IF(C4&lt;&gt;"",1,IF(D4&lt;&gt;"",2,IF(E4&lt;&gt;"",3,IF(F4&lt;&gt;"",4,IF(G4&lt;&gt;"","?","")))))))</f>
        <v>n.v.t.</v>
      </c>
      <c r="J4" s="56"/>
    </row>
    <row r="5" spans="1:10" ht="27.6" x14ac:dyDescent="0.3">
      <c r="A5" s="3" t="s">
        <v>184</v>
      </c>
      <c r="B5" s="56"/>
      <c r="C5" s="56"/>
      <c r="D5" s="56"/>
      <c r="E5" s="56"/>
      <c r="F5" s="56"/>
      <c r="G5" s="56"/>
      <c r="H5" s="10" t="str">
        <f t="shared" ref="H5:H7" si="0">IF(B5&lt;&gt;"",0,IF(C5&lt;&gt;"",1,IF(D5&lt;&gt;"",2,IF(E5&lt;&gt;"",3,IF(F5&lt;&gt;"",4,"")))))</f>
        <v/>
      </c>
      <c r="I5" s="10" t="str">
        <f t="shared" ref="I5:I7" si="1">IF(AND(B5="",C5="",D5="",E5="",F5="",G5=""),"n.v.t.",IF(B5&lt;&gt;"",0,IF(C5&lt;&gt;"",1,IF(D5&lt;&gt;"",2,IF(E5&lt;&gt;"",3,IF(F5&lt;&gt;"",4,IF(G5&lt;&gt;"","?","")))))))</f>
        <v>n.v.t.</v>
      </c>
      <c r="J5" s="56"/>
    </row>
    <row r="6" spans="1:10" ht="55.2" x14ac:dyDescent="0.3">
      <c r="A6" s="3" t="s">
        <v>131</v>
      </c>
      <c r="B6" s="56"/>
      <c r="C6" s="56"/>
      <c r="D6" s="56"/>
      <c r="E6" s="56"/>
      <c r="F6" s="56"/>
      <c r="G6" s="56"/>
      <c r="H6" s="10" t="str">
        <f t="shared" si="0"/>
        <v/>
      </c>
      <c r="I6" s="10" t="str">
        <f t="shared" si="1"/>
        <v>n.v.t.</v>
      </c>
      <c r="J6" s="56"/>
    </row>
    <row r="7" spans="1:10" ht="41.4" x14ac:dyDescent="0.3">
      <c r="A7" s="3" t="s">
        <v>93</v>
      </c>
      <c r="B7" s="56"/>
      <c r="C7" s="56"/>
      <c r="D7" s="56"/>
      <c r="E7" s="56"/>
      <c r="F7" s="56"/>
      <c r="G7" s="56"/>
      <c r="H7" s="10" t="str">
        <f t="shared" si="0"/>
        <v/>
      </c>
      <c r="I7" s="10" t="str">
        <f t="shared" si="1"/>
        <v>n.v.t.</v>
      </c>
      <c r="J7" s="56"/>
    </row>
    <row r="8" spans="1:10" x14ac:dyDescent="0.3">
      <c r="A8" s="31" t="s">
        <v>94</v>
      </c>
      <c r="B8" s="81"/>
      <c r="C8" s="81"/>
      <c r="D8" s="81"/>
      <c r="E8" s="81"/>
      <c r="F8" s="81"/>
      <c r="G8" s="81"/>
      <c r="H8" s="32"/>
      <c r="I8" s="32"/>
      <c r="J8" s="81"/>
    </row>
    <row r="9" spans="1:10" ht="27.6" x14ac:dyDescent="0.3">
      <c r="A9" s="3" t="s">
        <v>185</v>
      </c>
      <c r="B9" s="56"/>
      <c r="C9" s="56"/>
      <c r="D9" s="56"/>
      <c r="E9" s="56"/>
      <c r="F9" s="56"/>
      <c r="G9" s="56"/>
      <c r="H9" s="10" t="str">
        <f t="shared" ref="H9" si="2">IF(B9&lt;&gt;"",0,IF(C9&lt;&gt;"",1,IF(D9&lt;&gt;"",2,IF(E9&lt;&gt;"",3,IF(F9&lt;&gt;"",4,"")))))</f>
        <v/>
      </c>
      <c r="I9" s="10" t="str">
        <f t="shared" ref="I9" si="3">IF(AND(B9="",C9="",D9="",E9="",F9="",G9=""),"n.v.t.",IF(B9&lt;&gt;"",0,IF(C9&lt;&gt;"",1,IF(D9&lt;&gt;"",2,IF(E9&lt;&gt;"",3,IF(F9&lt;&gt;"",4,IF(G9&lt;&gt;"","?","")))))))</f>
        <v>n.v.t.</v>
      </c>
      <c r="J9" s="56"/>
    </row>
    <row r="10" spans="1:10" ht="27.6" x14ac:dyDescent="0.3">
      <c r="A10" s="3" t="s">
        <v>186</v>
      </c>
      <c r="B10" s="56"/>
      <c r="C10" s="56"/>
      <c r="D10" s="56"/>
      <c r="E10" s="56"/>
      <c r="F10" s="56"/>
      <c r="G10" s="56"/>
      <c r="H10" s="10" t="str">
        <f t="shared" ref="H10:H13" si="4">IF(B10&lt;&gt;"",0,IF(C10&lt;&gt;"",1,IF(D10&lt;&gt;"",2,IF(E10&lt;&gt;"",3,IF(F10&lt;&gt;"",4,"")))))</f>
        <v/>
      </c>
      <c r="I10" s="10" t="str">
        <f t="shared" ref="I10:I13" si="5">IF(AND(B10="",C10="",D10="",E10="",F10="",G10=""),"n.v.t.",IF(B10&lt;&gt;"",0,IF(C10&lt;&gt;"",1,IF(D10&lt;&gt;"",2,IF(E10&lt;&gt;"",3,IF(F10&lt;&gt;"",4,IF(G10&lt;&gt;"","?","")))))))</f>
        <v>n.v.t.</v>
      </c>
      <c r="J10" s="56"/>
    </row>
    <row r="11" spans="1:10" ht="27.6" x14ac:dyDescent="0.3">
      <c r="A11" s="3" t="s">
        <v>187</v>
      </c>
      <c r="B11" s="56"/>
      <c r="C11" s="56"/>
      <c r="D11" s="56"/>
      <c r="E11" s="56"/>
      <c r="F11" s="56"/>
      <c r="G11" s="56"/>
      <c r="H11" s="10" t="str">
        <f t="shared" si="4"/>
        <v/>
      </c>
      <c r="I11" s="10" t="str">
        <f t="shared" si="5"/>
        <v>n.v.t.</v>
      </c>
      <c r="J11" s="56"/>
    </row>
    <row r="12" spans="1:10" ht="41.4" x14ac:dyDescent="0.3">
      <c r="A12" s="3" t="s">
        <v>188</v>
      </c>
      <c r="B12" s="56"/>
      <c r="C12" s="56"/>
      <c r="D12" s="56"/>
      <c r="E12" s="56"/>
      <c r="F12" s="56"/>
      <c r="G12" s="56"/>
      <c r="H12" s="10" t="str">
        <f t="shared" si="4"/>
        <v/>
      </c>
      <c r="I12" s="10" t="str">
        <f t="shared" si="5"/>
        <v>n.v.t.</v>
      </c>
      <c r="J12" s="56"/>
    </row>
    <row r="13" spans="1:10" ht="84.6" x14ac:dyDescent="0.3">
      <c r="A13" s="3" t="s">
        <v>189</v>
      </c>
      <c r="B13" s="56"/>
      <c r="C13" s="56"/>
      <c r="D13" s="56"/>
      <c r="E13" s="56"/>
      <c r="F13" s="56"/>
      <c r="G13" s="56"/>
      <c r="H13" s="10" t="str">
        <f t="shared" si="4"/>
        <v/>
      </c>
      <c r="I13" s="10" t="str">
        <f t="shared" si="5"/>
        <v>n.v.t.</v>
      </c>
      <c r="J13" s="56"/>
    </row>
    <row r="14" spans="1:10" x14ac:dyDescent="0.3">
      <c r="A14" s="26" t="s">
        <v>56</v>
      </c>
      <c r="B14" s="82"/>
      <c r="C14" s="82"/>
      <c r="D14" s="82"/>
      <c r="E14" s="82"/>
      <c r="F14" s="82"/>
      <c r="G14" s="82"/>
      <c r="H14" s="27"/>
      <c r="I14" s="27"/>
      <c r="J14" s="82"/>
    </row>
    <row r="15" spans="1:10" x14ac:dyDescent="0.3">
      <c r="A15" s="31" t="s">
        <v>95</v>
      </c>
      <c r="B15" s="81"/>
      <c r="C15" s="81"/>
      <c r="D15" s="81"/>
      <c r="E15" s="81"/>
      <c r="F15" s="81"/>
      <c r="G15" s="81"/>
      <c r="H15" s="32"/>
      <c r="I15" s="32"/>
      <c r="J15" s="81"/>
    </row>
    <row r="16" spans="1:10" ht="55.2" x14ac:dyDescent="0.3">
      <c r="A16" s="3" t="s">
        <v>190</v>
      </c>
      <c r="B16" s="56"/>
      <c r="C16" s="56"/>
      <c r="D16" s="56"/>
      <c r="E16" s="56"/>
      <c r="F16" s="56"/>
      <c r="G16" s="56"/>
      <c r="H16" s="10" t="str">
        <f t="shared" ref="H16" si="6">IF(B16&lt;&gt;"",0,IF(C16&lt;&gt;"",1,IF(D16&lt;&gt;"",2,IF(E16&lt;&gt;"",3,IF(F16&lt;&gt;"",4,"")))))</f>
        <v/>
      </c>
      <c r="I16" s="10" t="str">
        <f t="shared" ref="I16" si="7">IF(AND(B16="",C16="",D16="",E16="",F16="",G16=""),"n.v.t.",IF(B16&lt;&gt;"",0,IF(C16&lt;&gt;"",1,IF(D16&lt;&gt;"",2,IF(E16&lt;&gt;"",3,IF(F16&lt;&gt;"",4,IF(G16&lt;&gt;"","?","")))))))</f>
        <v>n.v.t.</v>
      </c>
      <c r="J16" s="56"/>
    </row>
    <row r="17" spans="1:10" ht="41.4" x14ac:dyDescent="0.3">
      <c r="A17" s="3" t="s">
        <v>191</v>
      </c>
      <c r="B17" s="56"/>
      <c r="C17" s="56"/>
      <c r="D17" s="56"/>
      <c r="E17" s="56"/>
      <c r="F17" s="56"/>
      <c r="G17" s="56"/>
      <c r="H17" s="10" t="str">
        <f t="shared" ref="H17" si="8">IF(B17&lt;&gt;"",0,IF(C17&lt;&gt;"",1,IF(D17&lt;&gt;"",2,IF(E17&lt;&gt;"",3,IF(F17&lt;&gt;"",4,"")))))</f>
        <v/>
      </c>
      <c r="I17" s="10" t="str">
        <f t="shared" ref="I17" si="9">IF(AND(B17="",C17="",D17="",E17="",F17="",G17=""),"n.v.t.",IF(B17&lt;&gt;"",0,IF(C17&lt;&gt;"",1,IF(D17&lt;&gt;"",2,IF(E17&lt;&gt;"",3,IF(F17&lt;&gt;"",4,IF(G17&lt;&gt;"","?","")))))))</f>
        <v>n.v.t.</v>
      </c>
      <c r="J17" s="56"/>
    </row>
    <row r="18" spans="1:10" ht="27.6" x14ac:dyDescent="0.3">
      <c r="A18" s="31" t="s">
        <v>96</v>
      </c>
      <c r="B18" s="81"/>
      <c r="C18" s="81"/>
      <c r="D18" s="81"/>
      <c r="E18" s="81"/>
      <c r="F18" s="81"/>
      <c r="G18" s="81"/>
      <c r="H18" s="32"/>
      <c r="I18" s="32"/>
      <c r="J18" s="81"/>
    </row>
    <row r="19" spans="1:10" ht="41.4" x14ac:dyDescent="0.3">
      <c r="A19" s="3" t="s">
        <v>214</v>
      </c>
      <c r="B19" s="56"/>
      <c r="C19" s="56"/>
      <c r="D19" s="56"/>
      <c r="E19" s="56"/>
      <c r="F19" s="56"/>
      <c r="G19" s="56"/>
      <c r="H19" s="10" t="str">
        <f t="shared" ref="H19" si="10">IF(B19&lt;&gt;"",0,IF(C19&lt;&gt;"",1,IF(D19&lt;&gt;"",2,IF(E19&lt;&gt;"",3,IF(F19&lt;&gt;"",4,"")))))</f>
        <v/>
      </c>
      <c r="I19" s="10" t="str">
        <f t="shared" ref="I19" si="11">IF(AND(B19="",C19="",D19="",E19="",F19="",G19=""),"n.v.t.",IF(B19&lt;&gt;"",0,IF(C19&lt;&gt;"",1,IF(D19&lt;&gt;"",2,IF(E19&lt;&gt;"",3,IF(F19&lt;&gt;"",4,IF(G19&lt;&gt;"","?","")))))))</f>
        <v>n.v.t.</v>
      </c>
      <c r="J19" s="56"/>
    </row>
    <row r="20" spans="1:10" ht="27.6" x14ac:dyDescent="0.3">
      <c r="A20" s="3" t="s">
        <v>192</v>
      </c>
      <c r="B20" s="56"/>
      <c r="C20" s="56"/>
      <c r="D20" s="56"/>
      <c r="E20" s="56"/>
      <c r="F20" s="56"/>
      <c r="G20" s="56"/>
      <c r="H20" s="10" t="str">
        <f t="shared" ref="H20:H24" si="12">IF(B20&lt;&gt;"",0,IF(C20&lt;&gt;"",1,IF(D20&lt;&gt;"",2,IF(E20&lt;&gt;"",3,IF(F20&lt;&gt;"",4,"")))))</f>
        <v/>
      </c>
      <c r="I20" s="10" t="str">
        <f t="shared" ref="I20:I24" si="13">IF(AND(B20="",C20="",D20="",E20="",F20="",G20=""),"n.v.t.",IF(B20&lt;&gt;"",0,IF(C20&lt;&gt;"",1,IF(D20&lt;&gt;"",2,IF(E20&lt;&gt;"",3,IF(F20&lt;&gt;"",4,IF(G20&lt;&gt;"","?","")))))))</f>
        <v>n.v.t.</v>
      </c>
      <c r="J20" s="56"/>
    </row>
    <row r="21" spans="1:10" ht="41.4" x14ac:dyDescent="0.3">
      <c r="A21" s="3" t="s">
        <v>193</v>
      </c>
      <c r="B21" s="56"/>
      <c r="C21" s="56"/>
      <c r="D21" s="56"/>
      <c r="E21" s="56"/>
      <c r="F21" s="56"/>
      <c r="G21" s="56"/>
      <c r="H21" s="10" t="str">
        <f t="shared" si="12"/>
        <v/>
      </c>
      <c r="I21" s="10" t="str">
        <f t="shared" si="13"/>
        <v>n.v.t.</v>
      </c>
      <c r="J21" s="56"/>
    </row>
    <row r="22" spans="1:10" ht="70.2" x14ac:dyDescent="0.3">
      <c r="A22" s="3" t="s">
        <v>194</v>
      </c>
      <c r="B22" s="56"/>
      <c r="C22" s="56"/>
      <c r="D22" s="56"/>
      <c r="E22" s="56"/>
      <c r="F22" s="56"/>
      <c r="G22" s="56"/>
      <c r="H22" s="10" t="str">
        <f t="shared" si="12"/>
        <v/>
      </c>
      <c r="I22" s="10" t="str">
        <f t="shared" si="13"/>
        <v>n.v.t.</v>
      </c>
      <c r="J22" s="56"/>
    </row>
    <row r="23" spans="1:10" ht="41.4" x14ac:dyDescent="0.3">
      <c r="A23" s="3" t="s">
        <v>195</v>
      </c>
      <c r="B23" s="56"/>
      <c r="C23" s="56"/>
      <c r="D23" s="56"/>
      <c r="E23" s="56"/>
      <c r="F23" s="56"/>
      <c r="G23" s="56"/>
      <c r="H23" s="10" t="str">
        <f t="shared" si="12"/>
        <v/>
      </c>
      <c r="I23" s="10" t="str">
        <f t="shared" si="13"/>
        <v>n.v.t.</v>
      </c>
      <c r="J23" s="56"/>
    </row>
    <row r="24" spans="1:10" ht="55.2" x14ac:dyDescent="0.3">
      <c r="A24" s="3" t="s">
        <v>196</v>
      </c>
      <c r="B24" s="56"/>
      <c r="C24" s="56"/>
      <c r="D24" s="56"/>
      <c r="E24" s="56"/>
      <c r="F24" s="56"/>
      <c r="G24" s="56"/>
      <c r="H24" s="10" t="str">
        <f t="shared" si="12"/>
        <v/>
      </c>
      <c r="I24" s="10" t="str">
        <f t="shared" si="13"/>
        <v>n.v.t.</v>
      </c>
      <c r="J24" s="56"/>
    </row>
    <row r="25" spans="1:10" x14ac:dyDescent="0.3">
      <c r="A25" s="31" t="s">
        <v>110</v>
      </c>
      <c r="B25" s="81"/>
      <c r="C25" s="81"/>
      <c r="D25" s="81"/>
      <c r="E25" s="81"/>
      <c r="F25" s="81"/>
      <c r="G25" s="81"/>
      <c r="H25" s="32"/>
      <c r="I25" s="32"/>
      <c r="J25" s="81"/>
    </row>
    <row r="26" spans="1:10" ht="27.6" x14ac:dyDescent="0.3">
      <c r="A26" s="3" t="s">
        <v>197</v>
      </c>
      <c r="B26" s="56"/>
      <c r="C26" s="56"/>
      <c r="D26" s="56"/>
      <c r="E26" s="56"/>
      <c r="F26" s="56"/>
      <c r="G26" s="56"/>
      <c r="H26" s="10" t="str">
        <f t="shared" ref="H26" si="14">IF(B26&lt;&gt;"",0,IF(C26&lt;&gt;"",1,IF(D26&lt;&gt;"",2,IF(E26&lt;&gt;"",3,IF(F26&lt;&gt;"",4,"")))))</f>
        <v/>
      </c>
      <c r="I26" s="10" t="str">
        <f t="shared" ref="I26" si="15">IF(AND(B26="",C26="",D26="",E26="",F26="",G26=""),"n.v.t.",IF(B26&lt;&gt;"",0,IF(C26&lt;&gt;"",1,IF(D26&lt;&gt;"",2,IF(E26&lt;&gt;"",3,IF(F26&lt;&gt;"",4,IF(G26&lt;&gt;"","?","")))))))</f>
        <v>n.v.t.</v>
      </c>
      <c r="J26" s="56"/>
    </row>
    <row r="27" spans="1:10" ht="41.4" x14ac:dyDescent="0.3">
      <c r="A27" s="3" t="s">
        <v>198</v>
      </c>
      <c r="B27" s="56"/>
      <c r="C27" s="56"/>
      <c r="D27" s="56"/>
      <c r="E27" s="56"/>
      <c r="F27" s="56"/>
      <c r="G27" s="56"/>
      <c r="H27" s="10" t="str">
        <f t="shared" ref="H27:H29" si="16">IF(B27&lt;&gt;"",0,IF(C27&lt;&gt;"",1,IF(D27&lt;&gt;"",2,IF(E27&lt;&gt;"",3,IF(F27&lt;&gt;"",4,"")))))</f>
        <v/>
      </c>
      <c r="I27" s="10" t="str">
        <f t="shared" ref="I27:I29" si="17">IF(AND(B27="",C27="",D27="",E27="",F27="",G27=""),"n.v.t.",IF(B27&lt;&gt;"",0,IF(C27&lt;&gt;"",1,IF(D27&lt;&gt;"",2,IF(E27&lt;&gt;"",3,IF(F27&lt;&gt;"",4,IF(G27&lt;&gt;"","?","")))))))</f>
        <v>n.v.t.</v>
      </c>
      <c r="J27" s="56"/>
    </row>
    <row r="28" spans="1:10" ht="27.6" x14ac:dyDescent="0.3">
      <c r="A28" s="3" t="s">
        <v>199</v>
      </c>
      <c r="B28" s="56"/>
      <c r="C28" s="56"/>
      <c r="D28" s="56"/>
      <c r="E28" s="56"/>
      <c r="F28" s="56"/>
      <c r="G28" s="56"/>
      <c r="H28" s="10" t="str">
        <f t="shared" si="16"/>
        <v/>
      </c>
      <c r="I28" s="10" t="str">
        <f t="shared" si="17"/>
        <v>n.v.t.</v>
      </c>
      <c r="J28" s="56"/>
    </row>
    <row r="29" spans="1:10" ht="27.6" x14ac:dyDescent="0.3">
      <c r="A29" s="3" t="s">
        <v>200</v>
      </c>
      <c r="B29" s="56"/>
      <c r="C29" s="56"/>
      <c r="D29" s="56"/>
      <c r="E29" s="56"/>
      <c r="F29" s="56"/>
      <c r="G29" s="56"/>
      <c r="H29" s="10" t="str">
        <f t="shared" si="16"/>
        <v/>
      </c>
      <c r="I29" s="10" t="str">
        <f t="shared" si="17"/>
        <v>n.v.t.</v>
      </c>
      <c r="J29" s="56"/>
    </row>
    <row r="30" spans="1:10" ht="27.6" x14ac:dyDescent="0.3">
      <c r="A30" s="26" t="s">
        <v>97</v>
      </c>
      <c r="B30" s="82"/>
      <c r="C30" s="82"/>
      <c r="D30" s="82"/>
      <c r="E30" s="82"/>
      <c r="F30" s="82"/>
      <c r="G30" s="82"/>
      <c r="H30" s="27"/>
      <c r="I30" s="27"/>
      <c r="J30" s="82"/>
    </row>
    <row r="31" spans="1:10" ht="27.6" x14ac:dyDescent="0.3">
      <c r="A31" s="31" t="s">
        <v>98</v>
      </c>
      <c r="B31" s="81"/>
      <c r="C31" s="81"/>
      <c r="D31" s="81"/>
      <c r="E31" s="81"/>
      <c r="F31" s="81"/>
      <c r="G31" s="81"/>
      <c r="H31" s="32"/>
      <c r="I31" s="32"/>
      <c r="J31" s="81"/>
    </row>
    <row r="32" spans="1:10" ht="27.6" x14ac:dyDescent="0.3">
      <c r="A32" s="3" t="s">
        <v>201</v>
      </c>
      <c r="B32" s="56"/>
      <c r="C32" s="56"/>
      <c r="D32" s="56"/>
      <c r="E32" s="56"/>
      <c r="F32" s="56"/>
      <c r="G32" s="56"/>
      <c r="H32" s="10" t="str">
        <f t="shared" ref="H32" si="18">IF(B32&lt;&gt;"",0,IF(C32&lt;&gt;"",1,IF(D32&lt;&gt;"",2,IF(E32&lt;&gt;"",3,IF(F32&lt;&gt;"",4,"")))))</f>
        <v/>
      </c>
      <c r="I32" s="10" t="str">
        <f t="shared" ref="I32" si="19">IF(AND(B32="",C32="",D32="",E32="",F32="",G32=""),"n.v.t.",IF(B32&lt;&gt;"",0,IF(C32&lt;&gt;"",1,IF(D32&lt;&gt;"",2,IF(E32&lt;&gt;"",3,IF(F32&lt;&gt;"",4,IF(G32&lt;&gt;"","?","")))))))</f>
        <v>n.v.t.</v>
      </c>
      <c r="J32" s="56"/>
    </row>
    <row r="33" spans="1:10" ht="27.6" x14ac:dyDescent="0.3">
      <c r="A33" s="3" t="s">
        <v>202</v>
      </c>
      <c r="B33" s="56"/>
      <c r="C33" s="56"/>
      <c r="D33" s="56"/>
      <c r="E33" s="56"/>
      <c r="F33" s="56"/>
      <c r="G33" s="56"/>
      <c r="H33" s="10" t="str">
        <f t="shared" ref="H33:H34" si="20">IF(B33&lt;&gt;"",0,IF(C33&lt;&gt;"",1,IF(D33&lt;&gt;"",2,IF(E33&lt;&gt;"",3,IF(F33&lt;&gt;"",4,"")))))</f>
        <v/>
      </c>
      <c r="I33" s="10" t="str">
        <f t="shared" ref="I33:I34" si="21">IF(AND(B33="",C33="",D33="",E33="",F33="",G33=""),"n.v.t.",IF(B33&lt;&gt;"",0,IF(C33&lt;&gt;"",1,IF(D33&lt;&gt;"",2,IF(E33&lt;&gt;"",3,IF(F33&lt;&gt;"",4,IF(G33&lt;&gt;"","?","")))))))</f>
        <v>n.v.t.</v>
      </c>
      <c r="J33" s="56"/>
    </row>
    <row r="34" spans="1:10" ht="27.6" x14ac:dyDescent="0.3">
      <c r="A34" s="3" t="s">
        <v>203</v>
      </c>
      <c r="B34" s="56"/>
      <c r="C34" s="56"/>
      <c r="D34" s="56"/>
      <c r="E34" s="56"/>
      <c r="F34" s="56"/>
      <c r="G34" s="56"/>
      <c r="H34" s="10" t="str">
        <f t="shared" si="20"/>
        <v/>
      </c>
      <c r="I34" s="10" t="str">
        <f t="shared" si="21"/>
        <v>n.v.t.</v>
      </c>
      <c r="J34" s="56"/>
    </row>
    <row r="35" spans="1:10" ht="27.6" x14ac:dyDescent="0.3">
      <c r="A35" s="31" t="s">
        <v>99</v>
      </c>
      <c r="B35" s="81"/>
      <c r="C35" s="81"/>
      <c r="D35" s="81"/>
      <c r="E35" s="81"/>
      <c r="F35" s="81"/>
      <c r="G35" s="81"/>
      <c r="H35" s="32"/>
      <c r="I35" s="32"/>
      <c r="J35" s="81"/>
    </row>
    <row r="36" spans="1:10" ht="41.4" x14ac:dyDescent="0.3">
      <c r="A36" s="3" t="s">
        <v>204</v>
      </c>
      <c r="B36" s="56"/>
      <c r="C36" s="56"/>
      <c r="D36" s="56"/>
      <c r="E36" s="56"/>
      <c r="F36" s="56"/>
      <c r="G36" s="56"/>
      <c r="H36" s="10" t="str">
        <f t="shared" ref="H36" si="22">IF(B36&lt;&gt;"",0,IF(C36&lt;&gt;"",1,IF(D36&lt;&gt;"",2,IF(E36&lt;&gt;"",3,IF(F36&lt;&gt;"",4,"")))))</f>
        <v/>
      </c>
      <c r="I36" s="10" t="str">
        <f t="shared" ref="I36" si="23">IF(AND(B36="",C36="",D36="",E36="",F36="",G36=""),"n.v.t.",IF(B36&lt;&gt;"",0,IF(C36&lt;&gt;"",1,IF(D36&lt;&gt;"",2,IF(E36&lt;&gt;"",3,IF(F36&lt;&gt;"",4,IF(G36&lt;&gt;"","?","")))))))</f>
        <v>n.v.t.</v>
      </c>
      <c r="J36" s="56"/>
    </row>
    <row r="37" spans="1:10" ht="41.4" x14ac:dyDescent="0.3">
      <c r="A37" s="3" t="s">
        <v>205</v>
      </c>
      <c r="B37" s="56"/>
      <c r="C37" s="56"/>
      <c r="D37" s="56"/>
      <c r="E37" s="56"/>
      <c r="F37" s="56"/>
      <c r="G37" s="56"/>
      <c r="H37" s="10" t="str">
        <f t="shared" ref="H37:H39" si="24">IF(B37&lt;&gt;"",0,IF(C37&lt;&gt;"",1,IF(D37&lt;&gt;"",2,IF(E37&lt;&gt;"",3,IF(F37&lt;&gt;"",4,"")))))</f>
        <v/>
      </c>
      <c r="I37" s="10" t="str">
        <f t="shared" ref="I37:I39" si="25">IF(AND(B37="",C37="",D37="",E37="",F37="",G37=""),"n.v.t.",IF(B37&lt;&gt;"",0,IF(C37&lt;&gt;"",1,IF(D37&lt;&gt;"",2,IF(E37&lt;&gt;"",3,IF(F37&lt;&gt;"",4,IF(G37&lt;&gt;"","?","")))))))</f>
        <v>n.v.t.</v>
      </c>
      <c r="J37" s="56"/>
    </row>
    <row r="38" spans="1:10" ht="41.4" x14ac:dyDescent="0.3">
      <c r="A38" s="3" t="s">
        <v>206</v>
      </c>
      <c r="B38" s="56"/>
      <c r="C38" s="56"/>
      <c r="D38" s="56"/>
      <c r="E38" s="56"/>
      <c r="F38" s="56"/>
      <c r="G38" s="56"/>
      <c r="H38" s="10" t="str">
        <f t="shared" si="24"/>
        <v/>
      </c>
      <c r="I38" s="10" t="str">
        <f t="shared" si="25"/>
        <v>n.v.t.</v>
      </c>
      <c r="J38" s="56"/>
    </row>
    <row r="39" spans="1:10" ht="41.4" x14ac:dyDescent="0.3">
      <c r="A39" s="3" t="s">
        <v>207</v>
      </c>
      <c r="B39" s="56"/>
      <c r="C39" s="56"/>
      <c r="D39" s="56"/>
      <c r="E39" s="56"/>
      <c r="F39" s="56"/>
      <c r="G39" s="56"/>
      <c r="H39" s="10" t="str">
        <f t="shared" si="24"/>
        <v/>
      </c>
      <c r="I39" s="10" t="str">
        <f t="shared" si="25"/>
        <v>n.v.t.</v>
      </c>
      <c r="J39" s="56"/>
    </row>
    <row r="41" spans="1:10" ht="27.6" x14ac:dyDescent="0.3">
      <c r="A41" s="1"/>
      <c r="B41" s="1"/>
      <c r="H41" s="5" t="s">
        <v>37</v>
      </c>
      <c r="I41" s="5" t="s">
        <v>38</v>
      </c>
    </row>
    <row r="42" spans="1:10" ht="79.2" customHeight="1" x14ac:dyDescent="0.3">
      <c r="A42" s="1"/>
      <c r="B42" s="1"/>
      <c r="H42" s="3" t="s">
        <v>100</v>
      </c>
      <c r="I42" s="12" t="e">
        <f>AVERAGE(H4:H7,H9:H13)</f>
        <v>#DIV/0!</v>
      </c>
    </row>
    <row r="43" spans="1:10" s="3" customFormat="1" ht="69" x14ac:dyDescent="0.3">
      <c r="A43" s="1"/>
      <c r="B43" s="1"/>
      <c r="H43" s="3" t="s">
        <v>56</v>
      </c>
      <c r="I43" s="12" t="e">
        <f>AVERAGE(H16:H17,H19:H24,H26:H29)</f>
        <v>#DIV/0!</v>
      </c>
    </row>
    <row r="44" spans="1:10" s="3" customFormat="1" ht="110.4" x14ac:dyDescent="0.3">
      <c r="A44" s="1"/>
      <c r="B44" s="1"/>
      <c r="H44" s="3" t="s">
        <v>101</v>
      </c>
      <c r="I44" s="12" t="e">
        <f>AVERAGE(H32:H34,H36:H39)</f>
        <v>#DIV/0!</v>
      </c>
    </row>
    <row r="45" spans="1:10" x14ac:dyDescent="0.3">
      <c r="H45" s="3"/>
      <c r="I45" s="3"/>
    </row>
    <row r="46" spans="1:10" s="3" customFormat="1" ht="41.4" x14ac:dyDescent="0.3">
      <c r="H46" s="5" t="s">
        <v>37</v>
      </c>
      <c r="I46" s="5" t="s">
        <v>40</v>
      </c>
    </row>
    <row r="47" spans="1:10" s="3" customFormat="1" ht="69" x14ac:dyDescent="0.3">
      <c r="H47" s="3" t="s">
        <v>100</v>
      </c>
      <c r="I47" s="12" t="e">
        <f>AVERAGE(H4:H7, H9:H10, H11, H12)</f>
        <v>#DIV/0!</v>
      </c>
    </row>
    <row r="48" spans="1:10" s="3" customFormat="1" ht="69" x14ac:dyDescent="0.3">
      <c r="H48" s="3" t="s">
        <v>56</v>
      </c>
      <c r="I48" s="12" t="e">
        <f>AVERAGE(H16:H17, H19:H20, H26, H27:H29)</f>
        <v>#DIV/0!</v>
      </c>
    </row>
    <row r="49" spans="8:9" s="3" customFormat="1" ht="138" x14ac:dyDescent="0.3">
      <c r="H49" s="3" t="s">
        <v>102</v>
      </c>
      <c r="I49" s="12"/>
    </row>
  </sheetData>
  <sheetProtection algorithmName="SHA-512" hashValue="3EpsSbth1sIqNbAF7n8fmAj25t6o2+9jDdtR4XShGQrENO9PV46qATz/FS+9Fdy6p5VIujT0vzOpAdD8IyWjeg==" saltValue="Tde0frE6OV/IheI8YcCn3w==" spinCount="100000" sheet="1" objects="1" scenarios="1"/>
  <dataValidations count="1">
    <dataValidation type="textLength" operator="lessThan" allowBlank="1" showInputMessage="1" showErrorMessage="1" sqref="J19:J24 J32:J34 J4:J7 J16:J17 J9:J13 J26:J29 J36:J39" xr:uid="{0CE29BDF-901D-495C-929A-4CD281D8B7C9}">
      <formula1>400</formula1>
    </dataValidation>
  </dataValidations>
  <pageMargins left="0.7" right="0.7" top="0.75" bottom="0.75" header="0.3" footer="0.3"/>
  <pageSetup paperSize="9" scale="76" orientation="landscape"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E2D7D-4D9D-4399-B86D-D0DD6AA0814E}">
  <sheetPr>
    <tabColor theme="8"/>
  </sheetPr>
  <dimension ref="A1:D380"/>
  <sheetViews>
    <sheetView topLeftCell="A211" zoomScale="115" zoomScaleNormal="115" workbookViewId="0">
      <selection activeCell="F196" sqref="F196"/>
    </sheetView>
  </sheetViews>
  <sheetFormatPr defaultColWidth="8.6640625" defaultRowHeight="14.4" x14ac:dyDescent="0.3"/>
  <cols>
    <col min="1" max="1" width="78.88671875" style="18" customWidth="1"/>
    <col min="2" max="2" width="2.6640625" style="18" customWidth="1"/>
    <col min="3" max="3" width="8.6640625" style="18"/>
    <col min="4" max="4" width="8.6640625" style="6"/>
    <col min="5" max="16384" width="8.6640625" style="1"/>
  </cols>
  <sheetData>
    <row r="1" spans="1:4" ht="15.6" x14ac:dyDescent="0.3">
      <c r="A1" s="28" t="s">
        <v>103</v>
      </c>
      <c r="B1" s="29"/>
      <c r="C1" s="29"/>
    </row>
    <row r="3" spans="1:4" x14ac:dyDescent="0.3">
      <c r="A3" s="14" t="s">
        <v>42</v>
      </c>
      <c r="B3" s="14"/>
      <c r="C3" s="14" t="s">
        <v>43</v>
      </c>
    </row>
    <row r="4" spans="1:4" x14ac:dyDescent="0.3">
      <c r="A4" s="33" t="s">
        <v>104</v>
      </c>
      <c r="B4" s="29"/>
      <c r="C4" s="29"/>
    </row>
    <row r="5" spans="1:4" s="2" customFormat="1" x14ac:dyDescent="0.3">
      <c r="A5" s="52" t="s">
        <v>105</v>
      </c>
      <c r="B5" s="30"/>
      <c r="C5" s="30"/>
      <c r="D5" s="9"/>
    </row>
    <row r="6" spans="1:4" ht="6" customHeight="1" x14ac:dyDescent="0.3">
      <c r="A6" s="17"/>
      <c r="B6" s="17"/>
    </row>
    <row r="7" spans="1:4" s="2" customFormat="1" ht="32.4" customHeight="1" x14ac:dyDescent="0.3">
      <c r="A7" s="19" t="s">
        <v>92</v>
      </c>
      <c r="B7" s="19"/>
      <c r="C7" s="18" t="str">
        <f>Professional!I4</f>
        <v>n.v.t.</v>
      </c>
      <c r="D7" s="9"/>
    </row>
    <row r="8" spans="1:4" ht="6" customHeight="1" x14ac:dyDescent="0.3">
      <c r="A8" s="20"/>
      <c r="B8" s="20"/>
    </row>
    <row r="9" spans="1:4" s="2" customFormat="1" x14ac:dyDescent="0.3">
      <c r="A9" s="21" t="s">
        <v>44</v>
      </c>
      <c r="B9" s="21"/>
      <c r="C9" s="18"/>
      <c r="D9" s="9"/>
    </row>
    <row r="10" spans="1:4" ht="73.2" customHeight="1" x14ac:dyDescent="0.3">
      <c r="A10" s="20" t="str">
        <f>IF(Professional!J4="","/",Professional!J4)</f>
        <v>/</v>
      </c>
      <c r="B10" s="20"/>
    </row>
    <row r="11" spans="1:4" ht="6" customHeight="1" x14ac:dyDescent="0.3"/>
    <row r="12" spans="1:4" s="2" customFormat="1" ht="30" customHeight="1" x14ac:dyDescent="0.3">
      <c r="A12" s="19" t="s">
        <v>184</v>
      </c>
      <c r="B12" s="19"/>
      <c r="C12" s="18" t="str">
        <f>Professional!I5</f>
        <v>n.v.t.</v>
      </c>
      <c r="D12" s="9"/>
    </row>
    <row r="13" spans="1:4" ht="6" customHeight="1" x14ac:dyDescent="0.3">
      <c r="A13" s="20"/>
      <c r="B13" s="20"/>
    </row>
    <row r="14" spans="1:4" s="2" customFormat="1" x14ac:dyDescent="0.3">
      <c r="A14" s="21" t="s">
        <v>44</v>
      </c>
      <c r="B14" s="21"/>
      <c r="C14" s="18"/>
      <c r="D14" s="9"/>
    </row>
    <row r="15" spans="1:4" ht="73.2" customHeight="1" x14ac:dyDescent="0.3">
      <c r="A15" s="20" t="str">
        <f>IF(Professional!J5="","/",Professional!J5)</f>
        <v>/</v>
      </c>
      <c r="B15" s="20"/>
    </row>
    <row r="16" spans="1:4" s="2" customFormat="1" ht="73.2" customHeight="1" x14ac:dyDescent="0.3">
      <c r="A16" s="21" t="s">
        <v>45</v>
      </c>
      <c r="B16" s="21"/>
      <c r="C16" s="18"/>
      <c r="D16" s="9"/>
    </row>
    <row r="17" spans="1:4" ht="73.2" customHeight="1" x14ac:dyDescent="0.3">
      <c r="A17" s="20" t="str">
        <f>IF(OR(Professional!B5&lt;&gt;"", Professional!C5&lt;&gt;"", Professional!D5&lt;&gt;"", Professional!G5&lt;&gt;""), "Digitale inclusie is ervoor zorgen dat alle gebruikers kunnen participeren aan de digitale wereld. " &amp; "Het digitale-inclusieperspectief is een randvoorwaarde voor digitaal werken. " &amp; "Het gaat hierbij over vier elementen: " &amp; "(1) Hebben de betrokkenen toegang tot de technologie? " &amp; "(2) Is er praktische ondersteuning en info bij digitale vragen en problemen? " &amp; "(3) Hebben ze voldoende digitale vaardigheden om gebruik te maken van de technologie? " &amp; "(4) Is de technologie zodanig ontwikkeld dat er geen onnodige drempels zijn?", "")</f>
        <v/>
      </c>
      <c r="B17" s="20"/>
    </row>
    <row r="18" spans="1:4" ht="73.2" customHeight="1" x14ac:dyDescent="0.3"/>
    <row r="19" spans="1:4" ht="6" customHeight="1" x14ac:dyDescent="0.3"/>
    <row r="20" spans="1:4" s="2" customFormat="1" ht="45.6" customHeight="1" x14ac:dyDescent="0.3">
      <c r="A20" s="19" t="s">
        <v>131</v>
      </c>
      <c r="B20" s="19"/>
      <c r="C20" s="18" t="str">
        <f>Professional!I6</f>
        <v>n.v.t.</v>
      </c>
      <c r="D20" s="9"/>
    </row>
    <row r="21" spans="1:4" ht="6" customHeight="1" x14ac:dyDescent="0.3">
      <c r="A21" s="20"/>
      <c r="B21" s="20"/>
    </row>
    <row r="22" spans="1:4" s="2" customFormat="1" x14ac:dyDescent="0.3">
      <c r="A22" s="21" t="s">
        <v>44</v>
      </c>
      <c r="B22" s="21"/>
      <c r="C22" s="18"/>
      <c r="D22" s="9"/>
    </row>
    <row r="23" spans="1:4" ht="73.2" customHeight="1" x14ac:dyDescent="0.3">
      <c r="A23" s="20" t="str">
        <f>IF(Professional!J6="","/",Professional!J6)</f>
        <v>/</v>
      </c>
      <c r="B23" s="20"/>
    </row>
    <row r="24" spans="1:4" ht="6" customHeight="1" x14ac:dyDescent="0.3"/>
    <row r="25" spans="1:4" s="2" customFormat="1" ht="35.4" customHeight="1" x14ac:dyDescent="0.3">
      <c r="A25" s="19" t="s">
        <v>93</v>
      </c>
      <c r="B25" s="19"/>
      <c r="C25" s="18" t="str">
        <f>Professional!I7</f>
        <v>n.v.t.</v>
      </c>
      <c r="D25" s="9"/>
    </row>
    <row r="26" spans="1:4" ht="6" customHeight="1" x14ac:dyDescent="0.3">
      <c r="A26" s="20"/>
      <c r="B26" s="20"/>
    </row>
    <row r="27" spans="1:4" s="2" customFormat="1" x14ac:dyDescent="0.3">
      <c r="A27" s="21" t="s">
        <v>44</v>
      </c>
      <c r="B27" s="21"/>
      <c r="C27" s="18"/>
      <c r="D27" s="9"/>
    </row>
    <row r="28" spans="1:4" ht="73.2" customHeight="1" x14ac:dyDescent="0.3">
      <c r="A28" s="20" t="str">
        <f>IF(Professional!J7="","/",Professional!J7)</f>
        <v>/</v>
      </c>
      <c r="B28" s="20"/>
    </row>
    <row r="29" spans="1:4" ht="6" customHeight="1" x14ac:dyDescent="0.3"/>
    <row r="30" spans="1:4" s="2" customFormat="1" x14ac:dyDescent="0.3">
      <c r="A30" s="21" t="s">
        <v>45</v>
      </c>
      <c r="B30" s="21"/>
      <c r="C30" s="18"/>
      <c r="D30" s="9"/>
    </row>
    <row r="31" spans="1:4" ht="73.95" customHeight="1" x14ac:dyDescent="0.3">
      <c r="A31" s="20" t="str">
        <f>IF(OR(Professional!B7&lt;&gt;"", Professional!C7&lt;&gt;"", Professional!D7&lt;&gt;"", Professional!G7&lt;&gt;""), "Er bestaan checklists voor sociaal werkers; checklist ready to blend (https://www.onlinehulp-arteveldehogeschool.be/ready-to-blend/) en medewerkers in de geestelijke gezondheidszorg; fit for blended care (https://doi.org/10.2196/24245). " &amp; "Ze helpen inschatten of een gebruiker de nodige tools en competenties heeft om digitaal begeleid te worden en welke ondersteuning de gebruiker nodig heeft om daarvoor in aanmerking te komen.", "")</f>
        <v/>
      </c>
      <c r="B31" s="20"/>
    </row>
    <row r="32" spans="1:4" ht="6" customHeight="1" x14ac:dyDescent="0.3"/>
    <row r="33" spans="1:4" s="2" customFormat="1" x14ac:dyDescent="0.3">
      <c r="A33" s="51" t="s">
        <v>94</v>
      </c>
      <c r="B33" s="37"/>
      <c r="C33" s="37"/>
      <c r="D33" s="9"/>
    </row>
    <row r="34" spans="1:4" ht="6" customHeight="1" x14ac:dyDescent="0.3">
      <c r="A34" s="17"/>
      <c r="B34" s="17"/>
    </row>
    <row r="35" spans="1:4" s="2" customFormat="1" ht="27.75" customHeight="1" x14ac:dyDescent="0.3">
      <c r="A35" s="19" t="s">
        <v>185</v>
      </c>
      <c r="B35" s="19"/>
      <c r="C35" s="18" t="str">
        <f>Professional!I9</f>
        <v>n.v.t.</v>
      </c>
      <c r="D35" s="9"/>
    </row>
    <row r="36" spans="1:4" ht="6" customHeight="1" x14ac:dyDescent="0.3">
      <c r="A36" s="20"/>
      <c r="B36" s="20"/>
    </row>
    <row r="37" spans="1:4" s="2" customFormat="1" x14ac:dyDescent="0.3">
      <c r="A37" s="21" t="s">
        <v>44</v>
      </c>
      <c r="B37" s="21"/>
      <c r="C37" s="18"/>
      <c r="D37" s="9"/>
    </row>
    <row r="38" spans="1:4" ht="73.2" customHeight="1" x14ac:dyDescent="0.3">
      <c r="A38" s="20" t="str">
        <f>IF(Professional!J9="","/",Professional!J9)</f>
        <v>/</v>
      </c>
      <c r="B38" s="20"/>
    </row>
    <row r="39" spans="1:4" ht="6" customHeight="1" x14ac:dyDescent="0.3"/>
    <row r="40" spans="1:4" s="2" customFormat="1" ht="16.2" customHeight="1" x14ac:dyDescent="0.3">
      <c r="A40" s="21" t="s">
        <v>45</v>
      </c>
      <c r="B40" s="21"/>
      <c r="C40" s="18"/>
      <c r="D40" s="9"/>
    </row>
    <row r="41" spans="1:4" ht="75" customHeight="1" x14ac:dyDescent="0.3">
      <c r="A41" s="20" t="str">
        <f>IF(OR(Professional!B9&lt;&gt;"", Professional!C9&lt;&gt;"", Professional!D9&lt;&gt;"", Professional!G9&lt;&gt;""), "Mediawijsheid houdt in dat je media niet alleen kunt gebruiken, maar ook begrijpt. Dit vraagt om kennis (weten), vaardigheden (kunnen) en attitudes (willen en durven). " &amp; "Mediawijsheid gaat verder dan technische knoppenkennis; het omvat ook het oplossingsgericht omgaan met digitale problemen, het kritisch en bewust inzetten van media, en het zelf creëren van media-inhoud. "&amp; "Dit helpt professionals om effectief en verantwoord digitale tools in te zetten binnen hun werk.", "")</f>
        <v/>
      </c>
      <c r="B41" s="20"/>
    </row>
    <row r="42" spans="1:4" ht="6" customHeight="1" x14ac:dyDescent="0.3">
      <c r="A42" s="22"/>
      <c r="B42" s="22"/>
      <c r="C42" s="22"/>
    </row>
    <row r="43" spans="1:4" s="2" customFormat="1" ht="26.4" x14ac:dyDescent="0.3">
      <c r="A43" s="19" t="s">
        <v>186</v>
      </c>
      <c r="B43" s="19"/>
      <c r="C43" s="18" t="str">
        <f>Professional!I10</f>
        <v>n.v.t.</v>
      </c>
      <c r="D43" s="9"/>
    </row>
    <row r="44" spans="1:4" ht="6" customHeight="1" x14ac:dyDescent="0.3">
      <c r="A44" s="20"/>
      <c r="B44" s="20"/>
    </row>
    <row r="45" spans="1:4" s="2" customFormat="1" x14ac:dyDescent="0.3">
      <c r="A45" s="21" t="s">
        <v>44</v>
      </c>
      <c r="B45" s="21"/>
      <c r="C45" s="18"/>
      <c r="D45" s="9"/>
    </row>
    <row r="46" spans="1:4" ht="73.2" customHeight="1" x14ac:dyDescent="0.3">
      <c r="A46" s="20" t="str">
        <f>IF(Professional!J10="","/",Professional!J10)</f>
        <v>/</v>
      </c>
      <c r="B46" s="20"/>
    </row>
    <row r="47" spans="1:4" ht="6" customHeight="1" x14ac:dyDescent="0.3"/>
    <row r="48" spans="1:4" s="2" customFormat="1" ht="26.4" x14ac:dyDescent="0.3">
      <c r="A48" s="19" t="s">
        <v>187</v>
      </c>
      <c r="B48" s="19"/>
      <c r="C48" s="18" t="str">
        <f>Professional!I11</f>
        <v>n.v.t.</v>
      </c>
      <c r="D48" s="9"/>
    </row>
    <row r="49" spans="1:4" ht="6" customHeight="1" x14ac:dyDescent="0.3">
      <c r="A49" s="20"/>
      <c r="B49" s="20"/>
    </row>
    <row r="50" spans="1:4" s="2" customFormat="1" x14ac:dyDescent="0.3">
      <c r="A50" s="21" t="s">
        <v>44</v>
      </c>
      <c r="B50" s="21"/>
      <c r="C50" s="18"/>
      <c r="D50" s="9"/>
    </row>
    <row r="51" spans="1:4" ht="73.2" customHeight="1" x14ac:dyDescent="0.3">
      <c r="A51" s="20" t="str">
        <f>IF(Professional!J11="","/",Professional!J11)</f>
        <v>/</v>
      </c>
      <c r="B51" s="20"/>
    </row>
    <row r="52" spans="1:4" s="2" customFormat="1" ht="16.2" customHeight="1" x14ac:dyDescent="0.3">
      <c r="A52" s="21" t="s">
        <v>45</v>
      </c>
      <c r="B52" s="21"/>
      <c r="C52" s="18"/>
      <c r="D52" s="9"/>
    </row>
    <row r="53" spans="1:4" ht="99.6" customHeight="1" x14ac:dyDescent="0.3">
      <c r="A53" s="20" t="str">
        <f>IF(OR(Professional!B11&lt;&gt;"", Professional!C11&lt;&gt;"", Professional!D11&lt;&gt;"", Professional!G11&lt;&gt;""), "Met digitale en mediawijze competenties bedoelen we onder meer: " &amp; "
Basisvaardigheden: kunnen omgaan met de hardware/software, toegang regelen, accounts beheren. " &amp; "Inhoudelijke vaardigheden: begrijpen hoe het digitaal aanbod werkt, inschatten van betrouwbaarheid, correct gebruik van functies. Mediawijs handelen: omgaan met privacy, veiligheid en ethische aspecten van digitale communicatie. " &amp; "Professionele integratie: het aanbod zinvol inzetten in het werk met cliënten, inclusief oog voor gelijke kansen en toegankelijkheid. " &amp; "Organisaties kunnen dit onder meer inschatten via het gebruik van bestaande kaders (bijv. DigComp van de EU)", "")</f>
        <v/>
      </c>
      <c r="B53" s="20"/>
    </row>
    <row r="54" spans="1:4" ht="6" customHeight="1" x14ac:dyDescent="0.3"/>
    <row r="55" spans="1:4" ht="6" customHeight="1" x14ac:dyDescent="0.3"/>
    <row r="56" spans="1:4" s="2" customFormat="1" ht="26.4" x14ac:dyDescent="0.3">
      <c r="A56" s="38" t="s">
        <v>188</v>
      </c>
      <c r="B56" s="38"/>
      <c r="C56" s="39" t="str">
        <f>Professional!I12</f>
        <v>n.v.t.</v>
      </c>
      <c r="D56" s="9"/>
    </row>
    <row r="57" spans="1:4" ht="6" customHeight="1" x14ac:dyDescent="0.3">
      <c r="A57" s="20"/>
      <c r="B57" s="20"/>
    </row>
    <row r="58" spans="1:4" s="2" customFormat="1" x14ac:dyDescent="0.3">
      <c r="A58" s="21" t="s">
        <v>44</v>
      </c>
      <c r="B58" s="21"/>
      <c r="C58" s="18"/>
      <c r="D58" s="9"/>
    </row>
    <row r="59" spans="1:4" ht="73.2" customHeight="1" x14ac:dyDescent="0.3">
      <c r="A59" s="20" t="str">
        <f>IF(Professional!J12="","/",Professional!J12)</f>
        <v>/</v>
      </c>
      <c r="B59" s="20"/>
    </row>
    <row r="60" spans="1:4" ht="6" customHeight="1" x14ac:dyDescent="0.3"/>
    <row r="61" spans="1:4" s="2" customFormat="1" ht="26.4" x14ac:dyDescent="0.3">
      <c r="A61" s="38" t="s">
        <v>208</v>
      </c>
      <c r="B61" s="38"/>
      <c r="C61" s="39" t="str">
        <f>Professional!I13</f>
        <v>n.v.t.</v>
      </c>
      <c r="D61" s="9"/>
    </row>
    <row r="62" spans="1:4" ht="6" customHeight="1" x14ac:dyDescent="0.3">
      <c r="A62" s="20"/>
      <c r="B62" s="20"/>
    </row>
    <row r="63" spans="1:4" s="2" customFormat="1" x14ac:dyDescent="0.3">
      <c r="A63" s="21" t="s">
        <v>44</v>
      </c>
      <c r="B63" s="21"/>
      <c r="C63" s="18"/>
      <c r="D63" s="9"/>
    </row>
    <row r="64" spans="1:4" ht="73.2" customHeight="1" x14ac:dyDescent="0.3">
      <c r="A64" s="20" t="str">
        <f>IF(Professional!J13="","/",Professional!J13)</f>
        <v>/</v>
      </c>
      <c r="B64" s="20"/>
    </row>
    <row r="65" spans="1:4" ht="6" customHeight="1" x14ac:dyDescent="0.3"/>
    <row r="66" spans="1:4" x14ac:dyDescent="0.3">
      <c r="A66" s="35" t="s">
        <v>56</v>
      </c>
      <c r="B66" s="36"/>
      <c r="C66" s="36"/>
    </row>
    <row r="67" spans="1:4" s="2" customFormat="1" x14ac:dyDescent="0.3">
      <c r="A67" s="52" t="s">
        <v>95</v>
      </c>
      <c r="B67" s="30"/>
      <c r="C67" s="30"/>
      <c r="D67" s="9"/>
    </row>
    <row r="68" spans="1:4" ht="6" customHeight="1" x14ac:dyDescent="0.3">
      <c r="A68" s="17"/>
      <c r="B68" s="17"/>
    </row>
    <row r="69" spans="1:4" s="2" customFormat="1" ht="28.5" customHeight="1" x14ac:dyDescent="0.3">
      <c r="A69" s="19" t="s">
        <v>190</v>
      </c>
      <c r="B69" s="19"/>
      <c r="C69" s="18" t="str">
        <f>Professional!I16</f>
        <v>n.v.t.</v>
      </c>
      <c r="D69" s="9"/>
    </row>
    <row r="70" spans="1:4" ht="6" customHeight="1" x14ac:dyDescent="0.3">
      <c r="A70" s="20"/>
      <c r="B70" s="20"/>
    </row>
    <row r="71" spans="1:4" s="2" customFormat="1" x14ac:dyDescent="0.3">
      <c r="A71" s="21" t="s">
        <v>44</v>
      </c>
      <c r="B71" s="21"/>
      <c r="C71" s="18"/>
      <c r="D71" s="9"/>
    </row>
    <row r="72" spans="1:4" ht="73.2" customHeight="1" x14ac:dyDescent="0.3">
      <c r="A72" s="20" t="str">
        <f>IF(Professional!J16="","/",Professional!J16)</f>
        <v>/</v>
      </c>
      <c r="B72" s="20"/>
    </row>
    <row r="73" spans="1:4" ht="6" customHeight="1" x14ac:dyDescent="0.3"/>
    <row r="74" spans="1:4" s="2" customFormat="1" ht="40.5" customHeight="1" x14ac:dyDescent="0.3">
      <c r="A74" s="38" t="s">
        <v>191</v>
      </c>
      <c r="B74" s="38"/>
      <c r="C74" s="39" t="str">
        <f>Professional!I17</f>
        <v>n.v.t.</v>
      </c>
      <c r="D74" s="9"/>
    </row>
    <row r="75" spans="1:4" ht="6" customHeight="1" x14ac:dyDescent="0.3">
      <c r="A75" s="20"/>
      <c r="B75" s="20"/>
    </row>
    <row r="76" spans="1:4" s="2" customFormat="1" x14ac:dyDescent="0.3">
      <c r="A76" s="21" t="s">
        <v>44</v>
      </c>
      <c r="B76" s="21"/>
      <c r="C76" s="18"/>
      <c r="D76" s="9"/>
    </row>
    <row r="77" spans="1:4" ht="73.2" customHeight="1" x14ac:dyDescent="0.3">
      <c r="A77" s="20" t="str">
        <f>IF(Professional!J17="","/",Professional!J17)</f>
        <v>/</v>
      </c>
      <c r="B77" s="20"/>
    </row>
    <row r="78" spans="1:4" ht="6" customHeight="1" x14ac:dyDescent="0.3"/>
    <row r="79" spans="1:4" s="2" customFormat="1" ht="16.2" customHeight="1" x14ac:dyDescent="0.3">
      <c r="A79" s="21" t="s">
        <v>45</v>
      </c>
      <c r="B79" s="21"/>
      <c r="C79" s="18"/>
      <c r="D79" s="9"/>
    </row>
    <row r="80" spans="1:4" ht="85.2" customHeight="1" x14ac:dyDescent="0.3">
      <c r="A80" s="20" t="str">
        <f>IF(OR(Professional!B17&lt;&gt;"", Professional!C17&lt;&gt;"", Professional!D17&lt;&gt;"", Professional!G17&lt;&gt;""), "Het actief betrekken van gebruikers houdt in dat zij invloed hebben op de keuze van technologie en dat professionals rekening houden met hun voorkeuren, behoeften en eventuele bestaande technologieën die zij al gebruiken. " &amp; "Een belangrijk onderdeel hiervan is het verkrijgen van geïnformeerde toestemming: professionals zorgen ervoor dat gebruikers de mogelijkheden en beperkingen van de technologie begrijpen en een bewuste keuze kunnen maken die past bij hun situatie.", "")</f>
        <v/>
      </c>
      <c r="B80" s="20"/>
    </row>
    <row r="81" spans="1:4" ht="6" customHeight="1" x14ac:dyDescent="0.3"/>
    <row r="82" spans="1:4" s="2" customFormat="1" x14ac:dyDescent="0.3">
      <c r="A82" s="51" t="s">
        <v>96</v>
      </c>
      <c r="B82" s="37"/>
      <c r="C82" s="37"/>
      <c r="D82" s="9"/>
    </row>
    <row r="83" spans="1:4" ht="6" customHeight="1" x14ac:dyDescent="0.3">
      <c r="A83" s="17"/>
      <c r="B83" s="17"/>
    </row>
    <row r="84" spans="1:4" s="2" customFormat="1" ht="33" customHeight="1" x14ac:dyDescent="0.3">
      <c r="A84" s="19" t="s">
        <v>214</v>
      </c>
      <c r="B84" s="19"/>
      <c r="C84" s="18" t="str">
        <f>Professional!I19</f>
        <v>n.v.t.</v>
      </c>
      <c r="D84" s="9"/>
    </row>
    <row r="85" spans="1:4" ht="6" customHeight="1" x14ac:dyDescent="0.3">
      <c r="A85" s="20"/>
      <c r="B85" s="20"/>
    </row>
    <row r="86" spans="1:4" s="2" customFormat="1" x14ac:dyDescent="0.3">
      <c r="A86" s="21" t="s">
        <v>44</v>
      </c>
      <c r="B86" s="21"/>
      <c r="C86" s="18"/>
      <c r="D86" s="9"/>
    </row>
    <row r="87" spans="1:4" ht="73.2" customHeight="1" x14ac:dyDescent="0.3">
      <c r="A87" s="20" t="str">
        <f>IF(Professional!J19="","/",Professional!J19)</f>
        <v>/</v>
      </c>
      <c r="B87" s="20"/>
    </row>
    <row r="88" spans="1:4" ht="6" customHeight="1" x14ac:dyDescent="0.3"/>
    <row r="89" spans="1:4" s="2" customFormat="1" ht="33" customHeight="1" x14ac:dyDescent="0.3">
      <c r="A89" s="19" t="s">
        <v>192</v>
      </c>
      <c r="B89" s="19"/>
      <c r="C89" s="18" t="str">
        <f>Professional!I20</f>
        <v>n.v.t.</v>
      </c>
      <c r="D89" s="9"/>
    </row>
    <row r="90" spans="1:4" ht="6" customHeight="1" x14ac:dyDescent="0.3">
      <c r="A90" s="20"/>
      <c r="B90" s="20"/>
    </row>
    <row r="91" spans="1:4" s="2" customFormat="1" x14ac:dyDescent="0.3">
      <c r="A91" s="21" t="s">
        <v>44</v>
      </c>
      <c r="B91" s="21"/>
      <c r="C91" s="18"/>
      <c r="D91" s="9"/>
    </row>
    <row r="92" spans="1:4" ht="73.2" customHeight="1" x14ac:dyDescent="0.3">
      <c r="A92" s="20" t="str">
        <f>IF(Professional!J20="","/",Professional!J20)</f>
        <v>/</v>
      </c>
      <c r="B92" s="20"/>
    </row>
    <row r="93" spans="1:4" ht="6" customHeight="1" x14ac:dyDescent="0.3"/>
    <row r="94" spans="1:4" s="2" customFormat="1" ht="33" customHeight="1" x14ac:dyDescent="0.3">
      <c r="A94" s="38" t="s">
        <v>209</v>
      </c>
      <c r="B94" s="38"/>
      <c r="C94" s="39" t="str">
        <f>Professional!I21</f>
        <v>n.v.t.</v>
      </c>
      <c r="D94" s="9"/>
    </row>
    <row r="95" spans="1:4" ht="6" customHeight="1" x14ac:dyDescent="0.3">
      <c r="A95" s="20"/>
      <c r="B95" s="20"/>
    </row>
    <row r="96" spans="1:4" s="2" customFormat="1" x14ac:dyDescent="0.3">
      <c r="A96" s="21" t="s">
        <v>44</v>
      </c>
      <c r="B96" s="21"/>
      <c r="C96" s="18"/>
      <c r="D96" s="9"/>
    </row>
    <row r="97" spans="1:4" ht="73.2" customHeight="1" x14ac:dyDescent="0.3">
      <c r="A97" s="20" t="str">
        <f>IF(Professional!J21="","/",Professional!J21)</f>
        <v>/</v>
      </c>
      <c r="B97" s="20"/>
    </row>
    <row r="98" spans="1:4" ht="6" customHeight="1" x14ac:dyDescent="0.3"/>
    <row r="99" spans="1:4" s="2" customFormat="1" ht="16.2" customHeight="1" x14ac:dyDescent="0.3">
      <c r="A99" s="21" t="s">
        <v>45</v>
      </c>
      <c r="B99" s="21"/>
      <c r="C99" s="18"/>
      <c r="D99" s="9"/>
    </row>
    <row r="100" spans="1:4" ht="47.4" customHeight="1" x14ac:dyDescent="0.3">
      <c r="A100" s="20" t="str">
        <f>IF(OR(Professional!B21&lt;&gt;"", Professional!C21&lt;&gt;"", Professional!D21&lt;&gt;"", Professional!G21&lt;&gt;""), "Een goede werkrelatie opbouwen via digitale weg betekent dat medewerkers vertrouwen en samenwerking kunnen creëren en behouden, zelfs als de communicatie op afstand plaatsvindt. " &amp; "Dit vraagt om empathisch communiceren, toegankelijkheid en effectief gebruik van digitale technologie.", "")</f>
        <v/>
      </c>
      <c r="B100" s="20"/>
    </row>
    <row r="101" spans="1:4" ht="6" customHeight="1" x14ac:dyDescent="0.3"/>
    <row r="102" spans="1:4" s="2" customFormat="1" ht="48.6" customHeight="1" x14ac:dyDescent="0.3">
      <c r="A102" s="38" t="s">
        <v>210</v>
      </c>
      <c r="B102" s="38"/>
      <c r="C102" s="39" t="str">
        <f>Professional!I22</f>
        <v>n.v.t.</v>
      </c>
      <c r="D102" s="9"/>
    </row>
    <row r="103" spans="1:4" ht="6" customHeight="1" x14ac:dyDescent="0.3">
      <c r="A103" s="20"/>
      <c r="B103" s="20"/>
    </row>
    <row r="104" spans="1:4" s="2" customFormat="1" x14ac:dyDescent="0.3">
      <c r="A104" s="21" t="s">
        <v>44</v>
      </c>
      <c r="B104" s="21"/>
      <c r="C104" s="18"/>
      <c r="D104" s="9"/>
    </row>
    <row r="105" spans="1:4" ht="73.2" customHeight="1" x14ac:dyDescent="0.3">
      <c r="A105" s="20" t="str">
        <f>IF(Professional!J22="","/",Professional!J22)</f>
        <v>/</v>
      </c>
      <c r="B105" s="20"/>
    </row>
    <row r="106" spans="1:4" ht="6" customHeight="1" x14ac:dyDescent="0.3"/>
    <row r="107" spans="1:4" s="2" customFormat="1" ht="33" customHeight="1" x14ac:dyDescent="0.3">
      <c r="A107" s="38" t="s">
        <v>195</v>
      </c>
      <c r="B107" s="38"/>
      <c r="C107" s="39" t="str">
        <f>Professional!I23</f>
        <v>n.v.t.</v>
      </c>
      <c r="D107" s="9"/>
    </row>
    <row r="108" spans="1:4" ht="6" customHeight="1" x14ac:dyDescent="0.3">
      <c r="A108" s="20"/>
      <c r="B108" s="20"/>
    </row>
    <row r="109" spans="1:4" s="2" customFormat="1" x14ac:dyDescent="0.3">
      <c r="A109" s="21" t="s">
        <v>44</v>
      </c>
      <c r="B109" s="21"/>
      <c r="C109" s="18"/>
      <c r="D109" s="9"/>
    </row>
    <row r="110" spans="1:4" ht="73.2" customHeight="1" x14ac:dyDescent="0.3">
      <c r="A110" s="20" t="str">
        <f>IF(Professional!J23="","/",Professional!J23)</f>
        <v>/</v>
      </c>
      <c r="B110" s="20"/>
    </row>
    <row r="111" spans="1:4" ht="6" customHeight="1" x14ac:dyDescent="0.3"/>
    <row r="112" spans="1:4" s="2" customFormat="1" ht="46.2" customHeight="1" x14ac:dyDescent="0.3">
      <c r="A112" s="38" t="s">
        <v>196</v>
      </c>
      <c r="B112" s="38"/>
      <c r="C112" s="39" t="str">
        <f>Professional!I24</f>
        <v>n.v.t.</v>
      </c>
      <c r="D112" s="9"/>
    </row>
    <row r="113" spans="1:4" ht="6" customHeight="1" x14ac:dyDescent="0.3">
      <c r="A113" s="20"/>
      <c r="B113" s="20"/>
    </row>
    <row r="114" spans="1:4" s="2" customFormat="1" x14ac:dyDescent="0.3">
      <c r="A114" s="21" t="s">
        <v>44</v>
      </c>
      <c r="B114" s="21"/>
      <c r="C114" s="18"/>
      <c r="D114" s="9"/>
    </row>
    <row r="115" spans="1:4" ht="73.2" customHeight="1" x14ac:dyDescent="0.3">
      <c r="A115" s="20" t="str">
        <f>IF(Professional!J24="","/",Professional!J24)</f>
        <v>/</v>
      </c>
      <c r="B115" s="20"/>
    </row>
    <row r="116" spans="1:4" ht="6" customHeight="1" x14ac:dyDescent="0.3"/>
    <row r="117" spans="1:4" s="2" customFormat="1" x14ac:dyDescent="0.3">
      <c r="A117" s="51" t="s">
        <v>110</v>
      </c>
      <c r="B117" s="37"/>
      <c r="C117" s="37"/>
      <c r="D117" s="9"/>
    </row>
    <row r="118" spans="1:4" ht="6" customHeight="1" x14ac:dyDescent="0.3">
      <c r="A118" s="17"/>
      <c r="B118" s="17"/>
    </row>
    <row r="119" spans="1:4" s="2" customFormat="1" ht="33" customHeight="1" x14ac:dyDescent="0.3">
      <c r="A119" s="19" t="s">
        <v>211</v>
      </c>
      <c r="B119" s="19"/>
      <c r="C119" s="18" t="str">
        <f>Professional!I26</f>
        <v>n.v.t.</v>
      </c>
      <c r="D119" s="9"/>
    </row>
    <row r="120" spans="1:4" ht="6" customHeight="1" x14ac:dyDescent="0.3">
      <c r="A120" s="20"/>
      <c r="B120" s="20"/>
    </row>
    <row r="121" spans="1:4" s="2" customFormat="1" x14ac:dyDescent="0.3">
      <c r="A121" s="21" t="s">
        <v>44</v>
      </c>
      <c r="B121" s="21"/>
      <c r="C121" s="18"/>
      <c r="D121" s="9"/>
    </row>
    <row r="122" spans="1:4" ht="73.2" customHeight="1" x14ac:dyDescent="0.3">
      <c r="A122" s="20" t="str">
        <f>IF(Professional!J26="","/",Professional!J26)</f>
        <v>/</v>
      </c>
      <c r="B122" s="20"/>
    </row>
    <row r="123" spans="1:4" ht="6" customHeight="1" x14ac:dyDescent="0.3"/>
    <row r="124" spans="1:4" s="2" customFormat="1" ht="16.2" customHeight="1" x14ac:dyDescent="0.3">
      <c r="A124" s="21" t="s">
        <v>45</v>
      </c>
      <c r="B124" s="21"/>
      <c r="C124" s="18"/>
      <c r="D124" s="9"/>
    </row>
    <row r="125" spans="1:4" ht="30.6" customHeight="1" x14ac:dyDescent="0.3">
      <c r="A125" s="20" t="str">
        <f>IF(OR(Professional!B26&lt;&gt;"", Professional!C26&lt;&gt;"", Professional!D26&lt;&gt;"", Professional!G26&lt;&gt;""), "Elektronische gegevensdeling maakt het mogelijk om snel en veilig informatie over gebruikers te delen, wat cruciaal is voor een effectieve en efficiënte samenwerking binnen en tussen organisaties." &amp; "", "")</f>
        <v/>
      </c>
      <c r="B125" s="20"/>
    </row>
    <row r="126" spans="1:4" ht="6" customHeight="1" x14ac:dyDescent="0.3">
      <c r="A126" s="17"/>
      <c r="B126" s="17"/>
    </row>
    <row r="127" spans="1:4" s="2" customFormat="1" ht="33" customHeight="1" x14ac:dyDescent="0.3">
      <c r="A127" s="38" t="s">
        <v>198</v>
      </c>
      <c r="B127" s="38"/>
      <c r="C127" s="39" t="str">
        <f>Professional!I27</f>
        <v>n.v.t.</v>
      </c>
      <c r="D127" s="9"/>
    </row>
    <row r="128" spans="1:4" ht="6" customHeight="1" x14ac:dyDescent="0.3">
      <c r="A128" s="20"/>
      <c r="B128" s="20"/>
    </row>
    <row r="129" spans="1:4" s="2" customFormat="1" x14ac:dyDescent="0.3">
      <c r="A129" s="21" t="s">
        <v>44</v>
      </c>
      <c r="B129" s="21"/>
      <c r="C129" s="18"/>
      <c r="D129" s="9"/>
    </row>
    <row r="130" spans="1:4" ht="73.2" customHeight="1" x14ac:dyDescent="0.3">
      <c r="A130" s="20" t="str">
        <f>IF(Professional!J27="","/",Professional!J27)</f>
        <v>/</v>
      </c>
      <c r="B130" s="20"/>
    </row>
    <row r="131" spans="1:4" ht="6" customHeight="1" x14ac:dyDescent="0.3"/>
    <row r="132" spans="1:4" s="2" customFormat="1" ht="16.2" customHeight="1" x14ac:dyDescent="0.3">
      <c r="A132" s="21" t="s">
        <v>45</v>
      </c>
      <c r="B132" s="21"/>
      <c r="C132" s="18"/>
      <c r="D132" s="9"/>
    </row>
    <row r="133" spans="1:4" ht="46.5" customHeight="1" x14ac:dyDescent="0.3">
      <c r="A133" s="20" t="str">
        <f>IF(OR(Professional!B27&lt;&gt;"", Professional!C27&lt;&gt;"", Professional!D27&lt;&gt;"", Professional!G27&lt;&gt;""), "Het beheren van gegevens in een digitaal dossier vereist dat professionals gegevens kunnen raadplegen, analyseren, interpreteren en invoeren. " &amp; "Dit helpt om een volledig en actueel beeld van de gebruiker te krijgen en te delen met relevante partijen.", "")</f>
        <v/>
      </c>
      <c r="B133" s="20"/>
    </row>
    <row r="134" spans="1:4" ht="6" customHeight="1" x14ac:dyDescent="0.3"/>
    <row r="135" spans="1:4" s="2" customFormat="1" ht="33" customHeight="1" x14ac:dyDescent="0.3">
      <c r="A135" s="19" t="s">
        <v>199</v>
      </c>
      <c r="B135" s="38"/>
      <c r="C135" s="39" t="str">
        <f>Professional!I28</f>
        <v>n.v.t.</v>
      </c>
      <c r="D135" s="9"/>
    </row>
    <row r="136" spans="1:4" ht="6" customHeight="1" x14ac:dyDescent="0.3">
      <c r="A136" s="20"/>
      <c r="B136" s="20"/>
    </row>
    <row r="137" spans="1:4" s="2" customFormat="1" x14ac:dyDescent="0.3">
      <c r="A137" s="21" t="s">
        <v>44</v>
      </c>
      <c r="B137" s="21"/>
      <c r="C137" s="18"/>
      <c r="D137" s="9"/>
    </row>
    <row r="138" spans="1:4" ht="73.2" customHeight="1" x14ac:dyDescent="0.3">
      <c r="A138" s="20" t="str">
        <f>IF(Professional!J28="","/",Professional!J28)</f>
        <v>/</v>
      </c>
      <c r="B138" s="20"/>
    </row>
    <row r="139" spans="1:4" ht="6" customHeight="1" x14ac:dyDescent="0.3"/>
    <row r="140" spans="1:4" s="2" customFormat="1" ht="16.2" customHeight="1" x14ac:dyDescent="0.3">
      <c r="A140" s="21" t="s">
        <v>45</v>
      </c>
      <c r="B140" s="21"/>
      <c r="C140" s="18"/>
      <c r="D140" s="9"/>
    </row>
    <row r="141" spans="1:4" ht="46.5" customHeight="1" x14ac:dyDescent="0.3">
      <c r="A141" s="20" t="str">
        <f>IF(OR(Professional!B28&lt;&gt;"", Professional!C28&lt;&gt;"", Professional!D28&lt;&gt;"", Professional!G28&lt;&gt;""), "Gebruikers begeleiden bij het werken met hun digitaal dossier houdt in dat professionals hen ondersteunen bij het begrijpen, raadplegen en eventueel aanpassen van hun gegevens." &amp; "", "")</f>
        <v/>
      </c>
      <c r="B141" s="20"/>
    </row>
    <row r="142" spans="1:4" ht="6" customHeight="1" x14ac:dyDescent="0.3"/>
    <row r="143" spans="1:4" s="2" customFormat="1" ht="33" customHeight="1" x14ac:dyDescent="0.3">
      <c r="A143" s="19" t="s">
        <v>212</v>
      </c>
      <c r="B143" s="38"/>
      <c r="C143" s="39" t="str">
        <f>Professional!I29</f>
        <v>n.v.t.</v>
      </c>
      <c r="D143" s="9"/>
    </row>
    <row r="144" spans="1:4" ht="6" customHeight="1" x14ac:dyDescent="0.3">
      <c r="A144" s="20"/>
      <c r="B144" s="20"/>
    </row>
    <row r="145" spans="1:4" s="2" customFormat="1" x14ac:dyDescent="0.3">
      <c r="A145" s="21" t="s">
        <v>44</v>
      </c>
      <c r="B145" s="21"/>
      <c r="C145" s="18"/>
      <c r="D145" s="9"/>
    </row>
    <row r="146" spans="1:4" ht="73.2" customHeight="1" x14ac:dyDescent="0.3">
      <c r="A146" s="20" t="str">
        <f>IF(Professional!J29="","/",Professional!J29)</f>
        <v>/</v>
      </c>
      <c r="B146" s="20"/>
    </row>
    <row r="147" spans="1:4" ht="6" customHeight="1" x14ac:dyDescent="0.3"/>
    <row r="148" spans="1:4" x14ac:dyDescent="0.3">
      <c r="A148" s="35" t="s">
        <v>106</v>
      </c>
      <c r="B148" s="36"/>
      <c r="C148" s="36"/>
    </row>
    <row r="149" spans="1:4" s="2" customFormat="1" x14ac:dyDescent="0.3">
      <c r="A149" s="52" t="s">
        <v>98</v>
      </c>
      <c r="B149" s="30"/>
      <c r="C149" s="30"/>
      <c r="D149" s="9"/>
    </row>
    <row r="150" spans="1:4" ht="6" customHeight="1" x14ac:dyDescent="0.3">
      <c r="A150" s="17"/>
      <c r="B150" s="17"/>
    </row>
    <row r="151" spans="1:4" s="2" customFormat="1" ht="28.5" customHeight="1" x14ac:dyDescent="0.3">
      <c r="A151" s="19" t="s">
        <v>201</v>
      </c>
      <c r="B151" s="19"/>
      <c r="C151" s="18" t="str">
        <f>Professional!I32</f>
        <v>n.v.t.</v>
      </c>
      <c r="D151" s="9"/>
    </row>
    <row r="152" spans="1:4" ht="6" customHeight="1" x14ac:dyDescent="0.3">
      <c r="A152" s="20"/>
      <c r="B152" s="20"/>
    </row>
    <row r="153" spans="1:4" s="2" customFormat="1" x14ac:dyDescent="0.3">
      <c r="A153" s="21" t="s">
        <v>44</v>
      </c>
      <c r="B153" s="21"/>
      <c r="C153" s="18"/>
      <c r="D153" s="9"/>
    </row>
    <row r="154" spans="1:4" ht="73.2" customHeight="1" x14ac:dyDescent="0.3">
      <c r="A154" s="20" t="str">
        <f>IF(Professional!J32="","/",Professional!J32)</f>
        <v>/</v>
      </c>
      <c r="B154" s="20"/>
    </row>
    <row r="155" spans="1:4" ht="6" customHeight="1" x14ac:dyDescent="0.3"/>
    <row r="156" spans="1:4" s="2" customFormat="1" ht="16.2" customHeight="1" x14ac:dyDescent="0.3">
      <c r="A156" s="21" t="s">
        <v>45</v>
      </c>
      <c r="B156" s="21"/>
      <c r="C156" s="18"/>
      <c r="D156" s="9"/>
    </row>
    <row r="157" spans="1:4" ht="85.2" customHeight="1" x14ac:dyDescent="0.3">
      <c r="A157" s="20" t="str">
        <f>IF(OR(Professional!B32&lt;&gt;"", Professional!C32&lt;&gt;"", Professional!D32&lt;&gt;"", Professional!G32&lt;&gt;""), "Het gezamenlijk ontwikkelen van een visie versterkt het draagvlak binnen de organisatie en zorgt ervoor dat het beleid aansluit bij de noden van zowel gebruikers als medewerkers. " &amp; "Medewerkers kunnen bijdragen aan een evoluerende visie door actief input te leveren tijdens overleggen, feedback te geven op bestaande digitale processen, en suggesties aan te dragen voor verbeteringen. "&amp; "Daarnaast kunnen zij praktijkervaringen delen, nieuwe digitale mogelijkheden signaleren en meewerken aan het vertalen van strategie naar concrete toepassingen.", "")</f>
        <v/>
      </c>
      <c r="B157" s="20"/>
    </row>
    <row r="158" spans="1:4" ht="6" customHeight="1" x14ac:dyDescent="0.3">
      <c r="A158" s="17"/>
      <c r="B158" s="17"/>
    </row>
    <row r="159" spans="1:4" s="2" customFormat="1" ht="28.5" customHeight="1" x14ac:dyDescent="0.3">
      <c r="A159" s="38" t="s">
        <v>202</v>
      </c>
      <c r="B159" s="38"/>
      <c r="C159" s="39" t="str">
        <f>Professional!I33</f>
        <v>n.v.t.</v>
      </c>
      <c r="D159" s="9"/>
    </row>
    <row r="160" spans="1:4" ht="6" customHeight="1" x14ac:dyDescent="0.3">
      <c r="A160" s="20"/>
      <c r="B160" s="20"/>
    </row>
    <row r="161" spans="1:4" s="2" customFormat="1" x14ac:dyDescent="0.3">
      <c r="A161" s="21" t="s">
        <v>44</v>
      </c>
      <c r="B161" s="21"/>
      <c r="C161" s="18"/>
      <c r="D161" s="9"/>
    </row>
    <row r="162" spans="1:4" ht="73.2" customHeight="1" x14ac:dyDescent="0.3">
      <c r="A162" s="20" t="str">
        <f>IF(Professional!J33="","/",Professional!J33)</f>
        <v>/</v>
      </c>
      <c r="B162" s="20"/>
    </row>
    <row r="163" spans="1:4" ht="6" customHeight="1" x14ac:dyDescent="0.3"/>
    <row r="164" spans="1:4" s="2" customFormat="1" ht="16.2" customHeight="1" x14ac:dyDescent="0.3">
      <c r="A164" s="21" t="s">
        <v>45</v>
      </c>
      <c r="B164" s="21"/>
      <c r="C164" s="18"/>
      <c r="D164" s="9"/>
    </row>
    <row r="165" spans="1:4" ht="60.6" customHeight="1" x14ac:dyDescent="0.3">
      <c r="A165" s="20" t="str">
        <f>IF(OR(Professional!B33&lt;&gt;"", Professional!C33&lt;&gt;"", Professional!D33&lt;&gt;"", Professional!G33&lt;&gt;""), "Het opbouwen van vertrouwen in een digitaal aanbod houdt in dat medewerkers anderen begeleiden in het gebruik van digitale tools, voordelen en mogelijkheden duidelijk maken, en eventuele zorgen of barrières wegnemen.  " &amp; "Ze fungeren als ambassadeurs door technologie op een positieve en toegankelijke manier in te zetten, met oog voor de behoeften van gebruikers en collega’s. "&amp; "", "")</f>
        <v/>
      </c>
      <c r="B165" s="20"/>
    </row>
    <row r="166" spans="1:4" ht="6" customHeight="1" x14ac:dyDescent="0.3"/>
    <row r="167" spans="1:4" s="2" customFormat="1" ht="28.5" customHeight="1" x14ac:dyDescent="0.3">
      <c r="A167" s="38" t="s">
        <v>203</v>
      </c>
      <c r="B167" s="38"/>
      <c r="C167" s="39" t="str">
        <f>Professional!I34</f>
        <v>n.v.t.</v>
      </c>
      <c r="D167" s="9"/>
    </row>
    <row r="168" spans="1:4" ht="6" customHeight="1" x14ac:dyDescent="0.3">
      <c r="A168" s="20"/>
      <c r="B168" s="20"/>
    </row>
    <row r="169" spans="1:4" s="2" customFormat="1" x14ac:dyDescent="0.3">
      <c r="A169" s="21" t="s">
        <v>44</v>
      </c>
      <c r="B169" s="21"/>
      <c r="C169" s="18"/>
      <c r="D169" s="9"/>
    </row>
    <row r="170" spans="1:4" ht="73.2" customHeight="1" x14ac:dyDescent="0.3">
      <c r="A170" s="20" t="str">
        <f>IF(Professional!J34="","/",Professional!J34)</f>
        <v>/</v>
      </c>
      <c r="B170" s="20"/>
    </row>
    <row r="171" spans="1:4" ht="6" customHeight="1" x14ac:dyDescent="0.3"/>
    <row r="172" spans="1:4" s="2" customFormat="1" x14ac:dyDescent="0.3">
      <c r="A172" s="51" t="s">
        <v>99</v>
      </c>
      <c r="B172" s="37"/>
      <c r="C172" s="37"/>
      <c r="D172" s="9"/>
    </row>
    <row r="173" spans="1:4" ht="6" customHeight="1" x14ac:dyDescent="0.3">
      <c r="A173" s="17"/>
      <c r="B173" s="17"/>
    </row>
    <row r="174" spans="1:4" s="2" customFormat="1" ht="33" customHeight="1" x14ac:dyDescent="0.3">
      <c r="A174" s="19" t="s">
        <v>204</v>
      </c>
      <c r="B174" s="19"/>
      <c r="C174" s="18" t="str">
        <f>Professional!I36</f>
        <v>n.v.t.</v>
      </c>
      <c r="D174" s="9"/>
    </row>
    <row r="175" spans="1:4" ht="6" customHeight="1" x14ac:dyDescent="0.3">
      <c r="A175" s="20"/>
      <c r="B175" s="20"/>
    </row>
    <row r="176" spans="1:4" s="2" customFormat="1" x14ac:dyDescent="0.3">
      <c r="A176" s="21" t="s">
        <v>44</v>
      </c>
      <c r="B176" s="21"/>
      <c r="C176" s="18"/>
      <c r="D176" s="9"/>
    </row>
    <row r="177" spans="1:4" ht="73.2" customHeight="1" x14ac:dyDescent="0.3">
      <c r="A177" s="20" t="str">
        <f>IF(Professional!J36="","/",Professional!J36)</f>
        <v>/</v>
      </c>
      <c r="B177" s="20"/>
    </row>
    <row r="178" spans="1:4" ht="6" customHeight="1" x14ac:dyDescent="0.3"/>
    <row r="179" spans="1:4" s="2" customFormat="1" ht="16.2" customHeight="1" x14ac:dyDescent="0.3">
      <c r="A179" s="21" t="s">
        <v>45</v>
      </c>
      <c r="B179" s="21"/>
      <c r="C179" s="18"/>
      <c r="D179" s="9"/>
    </row>
    <row r="180" spans="1:4" ht="57.6" customHeight="1" x14ac:dyDescent="0.3">
      <c r="A180" s="20" t="str">
        <f>IF(OR(Professional!B36&lt;&gt;"", Professional!C36&lt;&gt;"", Professional!D36&lt;&gt;"", Professional!G36&lt;&gt;""), "Dit betekent dat medewerkers systematisch en op basis van feiten de digitale zorgpraktijk beoordelen. " &amp; "Dit houdt in dat zij de effectiviteit en kwaliteit van digitale tools en processen kunnen analyseren. "&amp; "Het doel is om verbeterpunten te identificeren en bij te dragen aan een hogere kwaliteit van zorg en ondersteuning.", "")</f>
        <v/>
      </c>
      <c r="B180" s="20"/>
    </row>
    <row r="181" spans="1:4" ht="6" customHeight="1" x14ac:dyDescent="0.3">
      <c r="A181" s="17"/>
      <c r="B181" s="17"/>
    </row>
    <row r="182" spans="1:4" s="2" customFormat="1" ht="33" customHeight="1" x14ac:dyDescent="0.3">
      <c r="A182" s="19" t="s">
        <v>213</v>
      </c>
      <c r="B182" s="38"/>
      <c r="C182" s="39" t="str">
        <f>Professional!I37</f>
        <v>n.v.t.</v>
      </c>
      <c r="D182" s="9"/>
    </row>
    <row r="183" spans="1:4" ht="6" customHeight="1" x14ac:dyDescent="0.3">
      <c r="A183" s="20"/>
      <c r="B183" s="20"/>
    </row>
    <row r="184" spans="1:4" s="2" customFormat="1" x14ac:dyDescent="0.3">
      <c r="A184" s="21" t="s">
        <v>44</v>
      </c>
      <c r="B184" s="21"/>
      <c r="C184" s="18"/>
      <c r="D184" s="9"/>
    </row>
    <row r="185" spans="1:4" ht="73.2" customHeight="1" x14ac:dyDescent="0.3">
      <c r="A185" s="20" t="str">
        <f>IF(Professional!J37="","/",Professional!J37)</f>
        <v>/</v>
      </c>
      <c r="B185" s="20"/>
    </row>
    <row r="186" spans="1:4" ht="6" customHeight="1" x14ac:dyDescent="0.3"/>
    <row r="187" spans="1:4" s="2" customFormat="1" ht="16.2" customHeight="1" x14ac:dyDescent="0.3">
      <c r="A187" s="21" t="s">
        <v>45</v>
      </c>
      <c r="B187" s="21"/>
      <c r="C187" s="18"/>
      <c r="D187" s="9"/>
    </row>
    <row r="188" spans="1:4" ht="72" customHeight="1" x14ac:dyDescent="0.3">
      <c r="A188" s="20" t="str">
        <f>IF(OR(Professional!B37&lt;&gt;"", Professional!C37&lt;&gt;"", Professional!D37&lt;&gt;"", Professional!G37&lt;&gt;""), "Dit betekent dat medewerkers signaleren welke hulpmiddelen, trainingen, tools of begeleiding nodig zijn om de digitale zorgpraktijk te verbeteren. " &amp; "Dit omvat het verzamelen van feedback van gebruikers en collega’s, het identificeren van knelpunten in het huidige aanbod, en het aandragen van suggesties om de digitale ondersteuning beter af te stemmen op de behoeften van de organisatie en gebruikers."&amp; "", "")</f>
        <v/>
      </c>
      <c r="B188" s="20"/>
    </row>
    <row r="189" spans="1:4" ht="6" customHeight="1" x14ac:dyDescent="0.3">
      <c r="A189" s="17"/>
      <c r="B189" s="17"/>
    </row>
    <row r="190" spans="1:4" s="2" customFormat="1" ht="33" customHeight="1" x14ac:dyDescent="0.3">
      <c r="A190" s="19" t="s">
        <v>206</v>
      </c>
      <c r="B190" s="38"/>
      <c r="C190" s="39" t="str">
        <f>Professional!I38</f>
        <v>n.v.t.</v>
      </c>
      <c r="D190" s="9"/>
    </row>
    <row r="191" spans="1:4" ht="6" customHeight="1" x14ac:dyDescent="0.3">
      <c r="A191" s="20"/>
      <c r="B191" s="20"/>
    </row>
    <row r="192" spans="1:4" s="2" customFormat="1" x14ac:dyDescent="0.3">
      <c r="A192" s="21" t="s">
        <v>44</v>
      </c>
      <c r="B192" s="21"/>
      <c r="C192" s="18"/>
      <c r="D192" s="9"/>
    </row>
    <row r="193" spans="1:4" ht="73.2" customHeight="1" x14ac:dyDescent="0.3">
      <c r="A193" s="20" t="str">
        <f>IF(Professional!J38="","/",Professional!J38)</f>
        <v>/</v>
      </c>
      <c r="B193" s="20"/>
    </row>
    <row r="194" spans="1:4" ht="6" customHeight="1" x14ac:dyDescent="0.3"/>
    <row r="195" spans="1:4" s="2" customFormat="1" ht="16.2" customHeight="1" x14ac:dyDescent="0.3">
      <c r="A195" s="21" t="s">
        <v>45</v>
      </c>
      <c r="B195" s="21"/>
      <c r="C195" s="18"/>
      <c r="D195" s="9"/>
    </row>
    <row r="196" spans="1:4" ht="60" customHeight="1" x14ac:dyDescent="0.3">
      <c r="A196" s="20" t="str">
        <f>IF(OR(Professional!B38&lt;&gt;"", Professional!C38&lt;&gt;"", Professional!D38&lt;&gt;"", Professional!G38&lt;&gt;""), "Interesse in inspirerende digitale zorg betekent dat medewerkers zich laten inspireren door innovatieve praktijken, trends en oplossingen die elders in de sector worden toegepast. " &amp; "Dit helpt om nieuwe inzichten op te doen, deze te delen binnen de organisatie en zo bij te dragen aan het verbeteren van het eigen digitale aanbod."&amp; "", "")</f>
        <v/>
      </c>
      <c r="B196" s="20"/>
    </row>
    <row r="197" spans="1:4" ht="6" customHeight="1" x14ac:dyDescent="0.3">
      <c r="A197" s="17"/>
      <c r="B197" s="17"/>
    </row>
    <row r="198" spans="1:4" s="2" customFormat="1" ht="33" customHeight="1" x14ac:dyDescent="0.3">
      <c r="A198" s="38" t="s">
        <v>207</v>
      </c>
      <c r="B198" s="38"/>
      <c r="C198" s="39" t="str">
        <f>Professional!I39</f>
        <v>n.v.t.</v>
      </c>
      <c r="D198" s="9"/>
    </row>
    <row r="199" spans="1:4" ht="6" customHeight="1" x14ac:dyDescent="0.3">
      <c r="A199" s="20"/>
      <c r="B199" s="20"/>
    </row>
    <row r="200" spans="1:4" s="2" customFormat="1" x14ac:dyDescent="0.3">
      <c r="A200" s="21" t="s">
        <v>44</v>
      </c>
      <c r="B200" s="21"/>
      <c r="C200" s="18"/>
      <c r="D200" s="9"/>
    </row>
    <row r="201" spans="1:4" ht="73.2" customHeight="1" x14ac:dyDescent="0.3">
      <c r="A201" s="20" t="str">
        <f>IF(Professional!J39="","/",Professional!J39)</f>
        <v>/</v>
      </c>
      <c r="B201" s="20"/>
    </row>
    <row r="202" spans="1:4" ht="6" customHeight="1" x14ac:dyDescent="0.3"/>
    <row r="203" spans="1:4" s="2" customFormat="1" ht="16.2" customHeight="1" x14ac:dyDescent="0.3">
      <c r="A203" s="21" t="s">
        <v>45</v>
      </c>
      <c r="B203" s="21"/>
      <c r="C203" s="18"/>
      <c r="D203" s="9"/>
    </row>
    <row r="204" spans="1:4" ht="75" customHeight="1" x14ac:dyDescent="0.3">
      <c r="A204" s="20" t="str">
        <f>IF(OR(Professional!B39&lt;&gt;"", Professional!C39&lt;&gt;"", Professional!D39&lt;&gt;"", Professional!G39&lt;&gt;""), "Het meewerken aan onderzoeks- en ontwikkelingsprojecten vraagt van medewerkers een open houding om nieuwe digitale mogelijkheden te verkennen. " &amp; "Dit omvat deelname aan pilots, het delen van praktijkervaringen en het bijdragen aan de ontwikkeling en evaluatie van innovatieve toepassingen. "&amp; "Het doel is om samen te werken aan de verbetering van digitale zorg, hulpverlening en ondersteuning.", "")</f>
        <v/>
      </c>
      <c r="B204" s="20"/>
    </row>
    <row r="205" spans="1:4" ht="6" customHeight="1" x14ac:dyDescent="0.3">
      <c r="A205" s="17"/>
      <c r="B205" s="17"/>
    </row>
    <row r="206" spans="1:4" x14ac:dyDescent="0.3">
      <c r="A206" s="21"/>
      <c r="B206" s="21"/>
    </row>
    <row r="207" spans="1:4" ht="17.399999999999999" customHeight="1" x14ac:dyDescent="0.3">
      <c r="A207" s="20"/>
      <c r="B207" s="20"/>
    </row>
    <row r="208" spans="1:4" ht="6" customHeight="1" x14ac:dyDescent="0.3"/>
    <row r="209" spans="1:2" x14ac:dyDescent="0.3">
      <c r="A209" s="19"/>
      <c r="B209" s="19"/>
    </row>
    <row r="210" spans="1:2" ht="6" customHeight="1" x14ac:dyDescent="0.3">
      <c r="A210" s="20"/>
      <c r="B210" s="20"/>
    </row>
    <row r="211" spans="1:2" x14ac:dyDescent="0.3">
      <c r="A211" s="21"/>
      <c r="B211" s="21"/>
    </row>
    <row r="212" spans="1:2" ht="67.95" customHeight="1" x14ac:dyDescent="0.3">
      <c r="A212" s="20"/>
      <c r="B212" s="20"/>
    </row>
    <row r="213" spans="1:2" ht="6" customHeight="1" x14ac:dyDescent="0.3"/>
    <row r="214" spans="1:2" x14ac:dyDescent="0.3">
      <c r="A214" s="21"/>
      <c r="B214" s="21"/>
    </row>
    <row r="215" spans="1:2" ht="44.4" customHeight="1" x14ac:dyDescent="0.3">
      <c r="A215" s="20"/>
      <c r="B215" s="20"/>
    </row>
    <row r="216" spans="1:2" ht="6" customHeight="1" x14ac:dyDescent="0.3"/>
    <row r="217" spans="1:2" x14ac:dyDescent="0.3">
      <c r="A217" s="19"/>
      <c r="B217" s="19"/>
    </row>
    <row r="218" spans="1:2" ht="6" customHeight="1" x14ac:dyDescent="0.3">
      <c r="A218" s="20"/>
      <c r="B218" s="20"/>
    </row>
    <row r="219" spans="1:2" x14ac:dyDescent="0.3">
      <c r="A219" s="21"/>
      <c r="B219" s="21"/>
    </row>
    <row r="220" spans="1:2" ht="69" customHeight="1" x14ac:dyDescent="0.3">
      <c r="A220" s="20"/>
      <c r="B220" s="20"/>
    </row>
    <row r="221" spans="1:2" ht="6" customHeight="1" x14ac:dyDescent="0.3"/>
    <row r="222" spans="1:2" x14ac:dyDescent="0.3">
      <c r="A222" s="21"/>
      <c r="B222" s="21"/>
    </row>
    <row r="223" spans="1:2" ht="100.2" customHeight="1" x14ac:dyDescent="0.3">
      <c r="A223" s="20"/>
      <c r="B223" s="20"/>
    </row>
    <row r="224" spans="1:2" ht="6" customHeight="1" x14ac:dyDescent="0.3"/>
    <row r="225" spans="1:4" s="2" customFormat="1" x14ac:dyDescent="0.3">
      <c r="A225" s="17"/>
      <c r="B225" s="17"/>
      <c r="C225" s="17"/>
      <c r="D225" s="9"/>
    </row>
    <row r="226" spans="1:4" s="6" customFormat="1" x14ac:dyDescent="0.3">
      <c r="A226" s="19"/>
      <c r="B226" s="19"/>
      <c r="C226" s="18"/>
    </row>
    <row r="227" spans="1:4" s="6" customFormat="1" ht="6" customHeight="1" x14ac:dyDescent="0.3">
      <c r="A227" s="20"/>
      <c r="B227" s="20"/>
      <c r="C227" s="18"/>
    </row>
    <row r="228" spans="1:4" s="6" customFormat="1" x14ac:dyDescent="0.3">
      <c r="A228" s="21"/>
      <c r="B228" s="21"/>
      <c r="C228" s="18"/>
    </row>
    <row r="229" spans="1:4" s="6" customFormat="1" ht="68.400000000000006" customHeight="1" x14ac:dyDescent="0.3">
      <c r="A229" s="20"/>
      <c r="B229" s="20"/>
      <c r="C229" s="18"/>
    </row>
    <row r="230" spans="1:4" s="6" customFormat="1" ht="6" customHeight="1" x14ac:dyDescent="0.3">
      <c r="A230" s="18"/>
      <c r="B230" s="18"/>
      <c r="C230" s="18"/>
    </row>
    <row r="231" spans="1:4" s="6" customFormat="1" x14ac:dyDescent="0.3">
      <c r="A231" s="21"/>
      <c r="B231" s="21"/>
      <c r="C231" s="18"/>
    </row>
    <row r="232" spans="1:4" s="6" customFormat="1" ht="56.4" customHeight="1" x14ac:dyDescent="0.3">
      <c r="A232" s="20"/>
      <c r="B232" s="20"/>
      <c r="C232" s="18"/>
    </row>
    <row r="233" spans="1:4" s="6" customFormat="1" ht="6" customHeight="1" x14ac:dyDescent="0.3">
      <c r="A233" s="18"/>
      <c r="B233" s="18"/>
      <c r="C233" s="18"/>
    </row>
    <row r="234" spans="1:4" s="6" customFormat="1" x14ac:dyDescent="0.3">
      <c r="A234" s="19"/>
      <c r="B234" s="19"/>
      <c r="C234" s="18"/>
    </row>
    <row r="235" spans="1:4" s="6" customFormat="1" ht="6" customHeight="1" x14ac:dyDescent="0.3">
      <c r="A235" s="20"/>
      <c r="B235" s="20"/>
      <c r="C235" s="18"/>
    </row>
    <row r="236" spans="1:4" s="6" customFormat="1" x14ac:dyDescent="0.3">
      <c r="A236" s="21"/>
      <c r="B236" s="21"/>
      <c r="C236" s="18"/>
    </row>
    <row r="237" spans="1:4" s="6" customFormat="1" ht="69.599999999999994" customHeight="1" x14ac:dyDescent="0.3">
      <c r="A237" s="20"/>
      <c r="B237" s="20"/>
      <c r="C237" s="18"/>
    </row>
    <row r="238" spans="1:4" s="6" customFormat="1" ht="6" customHeight="1" x14ac:dyDescent="0.3">
      <c r="A238" s="18"/>
      <c r="B238" s="18"/>
      <c r="C238" s="18"/>
    </row>
    <row r="239" spans="1:4" s="6" customFormat="1" x14ac:dyDescent="0.3">
      <c r="A239" s="21"/>
      <c r="B239" s="21"/>
      <c r="C239" s="18"/>
    </row>
    <row r="240" spans="1:4" s="6" customFormat="1" ht="31.2" customHeight="1" x14ac:dyDescent="0.3">
      <c r="A240" s="20"/>
      <c r="B240" s="20"/>
      <c r="C240" s="18"/>
    </row>
    <row r="241" spans="1:3" s="6" customFormat="1" ht="6" customHeight="1" x14ac:dyDescent="0.3">
      <c r="A241" s="18"/>
      <c r="B241" s="18"/>
      <c r="C241" s="18"/>
    </row>
    <row r="242" spans="1:3" s="6" customFormat="1" x14ac:dyDescent="0.3">
      <c r="A242" s="19"/>
      <c r="B242" s="19"/>
      <c r="C242" s="18"/>
    </row>
    <row r="243" spans="1:3" s="6" customFormat="1" ht="6" customHeight="1" x14ac:dyDescent="0.3">
      <c r="A243" s="20"/>
      <c r="B243" s="20"/>
      <c r="C243" s="18"/>
    </row>
    <row r="244" spans="1:3" s="6" customFormat="1" x14ac:dyDescent="0.3">
      <c r="A244" s="21"/>
      <c r="B244" s="21"/>
      <c r="C244" s="18"/>
    </row>
    <row r="245" spans="1:3" s="6" customFormat="1" ht="69" customHeight="1" x14ac:dyDescent="0.3">
      <c r="A245" s="20"/>
      <c r="B245" s="20"/>
      <c r="C245" s="18"/>
    </row>
    <row r="246" spans="1:3" s="6" customFormat="1" ht="6" customHeight="1" x14ac:dyDescent="0.3">
      <c r="A246" s="18"/>
      <c r="B246" s="18"/>
      <c r="C246" s="18"/>
    </row>
    <row r="247" spans="1:3" s="6" customFormat="1" x14ac:dyDescent="0.3">
      <c r="A247" s="21"/>
      <c r="B247" s="21"/>
      <c r="C247" s="18"/>
    </row>
    <row r="248" spans="1:3" s="6" customFormat="1" ht="17.399999999999999" customHeight="1" x14ac:dyDescent="0.3">
      <c r="A248" s="20"/>
      <c r="B248" s="20"/>
      <c r="C248" s="18"/>
    </row>
    <row r="249" spans="1:3" s="6" customFormat="1" ht="6" customHeight="1" x14ac:dyDescent="0.3">
      <c r="A249" s="18"/>
      <c r="B249" s="18"/>
      <c r="C249" s="18"/>
    </row>
    <row r="250" spans="1:3" s="6" customFormat="1" ht="18.600000000000001" customHeight="1" x14ac:dyDescent="0.3">
      <c r="A250" s="19"/>
      <c r="B250" s="19"/>
      <c r="C250" s="18"/>
    </row>
    <row r="251" spans="1:3" s="6" customFormat="1" ht="6" customHeight="1" x14ac:dyDescent="0.3">
      <c r="A251" s="20"/>
      <c r="B251" s="20"/>
      <c r="C251" s="18"/>
    </row>
    <row r="252" spans="1:3" s="6" customFormat="1" x14ac:dyDescent="0.3">
      <c r="A252" s="21"/>
      <c r="B252" s="21"/>
      <c r="C252" s="18"/>
    </row>
    <row r="253" spans="1:3" s="6" customFormat="1" ht="66.599999999999994" customHeight="1" x14ac:dyDescent="0.3">
      <c r="A253" s="20"/>
      <c r="B253" s="20"/>
      <c r="C253" s="18"/>
    </row>
    <row r="254" spans="1:3" s="6" customFormat="1" ht="6" customHeight="1" x14ac:dyDescent="0.3">
      <c r="A254" s="18"/>
      <c r="B254" s="18"/>
      <c r="C254" s="18"/>
    </row>
    <row r="255" spans="1:3" s="6" customFormat="1" x14ac:dyDescent="0.3">
      <c r="A255" s="21"/>
      <c r="B255" s="21"/>
      <c r="C255" s="18"/>
    </row>
    <row r="256" spans="1:3" s="6" customFormat="1" ht="70.2" customHeight="1" x14ac:dyDescent="0.3">
      <c r="A256" s="20"/>
      <c r="B256" s="20"/>
      <c r="C256" s="18"/>
    </row>
    <row r="257" spans="1:3" s="6" customFormat="1" ht="6" customHeight="1" x14ac:dyDescent="0.3">
      <c r="A257" s="18"/>
      <c r="B257" s="18"/>
      <c r="C257" s="18"/>
    </row>
    <row r="258" spans="1:3" s="6" customFormat="1" x14ac:dyDescent="0.3">
      <c r="A258" s="19"/>
      <c r="B258" s="19"/>
      <c r="C258" s="18"/>
    </row>
    <row r="259" spans="1:3" s="6" customFormat="1" ht="6" customHeight="1" x14ac:dyDescent="0.3">
      <c r="A259" s="20"/>
      <c r="B259" s="20"/>
      <c r="C259" s="18"/>
    </row>
    <row r="260" spans="1:3" s="6" customFormat="1" x14ac:dyDescent="0.3">
      <c r="A260" s="21"/>
      <c r="B260" s="21"/>
      <c r="C260" s="18"/>
    </row>
    <row r="261" spans="1:3" s="6" customFormat="1" ht="69" customHeight="1" x14ac:dyDescent="0.3">
      <c r="A261" s="20"/>
      <c r="B261" s="20"/>
      <c r="C261" s="18"/>
    </row>
    <row r="262" spans="1:3" s="6" customFormat="1" ht="6" customHeight="1" x14ac:dyDescent="0.3">
      <c r="A262" s="18"/>
      <c r="B262" s="18"/>
      <c r="C262" s="18"/>
    </row>
    <row r="263" spans="1:3" s="6" customFormat="1" x14ac:dyDescent="0.3">
      <c r="A263" s="21"/>
      <c r="B263" s="21"/>
      <c r="C263" s="18"/>
    </row>
    <row r="264" spans="1:3" s="6" customFormat="1" ht="114" customHeight="1" x14ac:dyDescent="0.3">
      <c r="A264" s="34"/>
      <c r="B264" s="20"/>
      <c r="C264" s="18"/>
    </row>
    <row r="265" spans="1:3" s="6" customFormat="1" ht="6" customHeight="1" x14ac:dyDescent="0.3">
      <c r="A265" s="18"/>
      <c r="B265" s="18"/>
      <c r="C265" s="18"/>
    </row>
    <row r="266" spans="1:3" s="6" customFormat="1" x14ac:dyDescent="0.3">
      <c r="A266" s="19"/>
      <c r="B266" s="19"/>
      <c r="C266" s="18"/>
    </row>
    <row r="267" spans="1:3" s="6" customFormat="1" ht="6" customHeight="1" x14ac:dyDescent="0.3">
      <c r="A267" s="20"/>
      <c r="B267" s="20"/>
      <c r="C267" s="18"/>
    </row>
    <row r="268" spans="1:3" s="6" customFormat="1" x14ac:dyDescent="0.3">
      <c r="A268" s="21"/>
      <c r="B268" s="21"/>
      <c r="C268" s="18"/>
    </row>
    <row r="269" spans="1:3" s="6" customFormat="1" ht="69" customHeight="1" x14ac:dyDescent="0.3">
      <c r="A269" s="20"/>
      <c r="B269" s="20"/>
      <c r="C269" s="18"/>
    </row>
    <row r="270" spans="1:3" s="6" customFormat="1" ht="6" customHeight="1" x14ac:dyDescent="0.3">
      <c r="A270" s="18"/>
      <c r="B270" s="18"/>
      <c r="C270" s="18"/>
    </row>
    <row r="271" spans="1:3" s="6" customFormat="1" x14ac:dyDescent="0.3">
      <c r="A271" s="21"/>
      <c r="B271" s="21"/>
      <c r="C271" s="18"/>
    </row>
    <row r="272" spans="1:3" s="6" customFormat="1" ht="68.400000000000006" customHeight="1" x14ac:dyDescent="0.3">
      <c r="A272" s="20"/>
      <c r="B272" s="20"/>
      <c r="C272" s="18"/>
    </row>
    <row r="273" spans="1:3" s="6" customFormat="1" ht="6" customHeight="1" x14ac:dyDescent="0.3">
      <c r="A273" s="18"/>
      <c r="B273" s="18"/>
      <c r="C273" s="18"/>
    </row>
    <row r="274" spans="1:3" s="6" customFormat="1" ht="30" customHeight="1" x14ac:dyDescent="0.3">
      <c r="A274" s="19"/>
      <c r="B274" s="19"/>
      <c r="C274" s="18"/>
    </row>
    <row r="275" spans="1:3" s="6" customFormat="1" ht="6" customHeight="1" x14ac:dyDescent="0.3">
      <c r="A275" s="20"/>
      <c r="B275" s="20"/>
      <c r="C275" s="18"/>
    </row>
    <row r="276" spans="1:3" s="6" customFormat="1" x14ac:dyDescent="0.3">
      <c r="A276" s="21"/>
      <c r="B276" s="21"/>
      <c r="C276" s="18"/>
    </row>
    <row r="277" spans="1:3" s="6" customFormat="1" ht="67.95" customHeight="1" x14ac:dyDescent="0.3">
      <c r="A277" s="20"/>
      <c r="B277" s="20"/>
      <c r="C277" s="18"/>
    </row>
    <row r="278" spans="1:3" s="6" customFormat="1" ht="6" customHeight="1" x14ac:dyDescent="0.3">
      <c r="A278" s="18"/>
      <c r="B278" s="18"/>
      <c r="C278" s="18"/>
    </row>
    <row r="279" spans="1:3" s="6" customFormat="1" x14ac:dyDescent="0.3">
      <c r="A279" s="21"/>
      <c r="B279" s="21"/>
      <c r="C279" s="18"/>
    </row>
    <row r="280" spans="1:3" s="6" customFormat="1" ht="129" customHeight="1" x14ac:dyDescent="0.3">
      <c r="A280" s="20"/>
      <c r="B280" s="20"/>
      <c r="C280" s="18"/>
    </row>
    <row r="281" spans="1:3" s="6" customFormat="1" ht="6" customHeight="1" x14ac:dyDescent="0.3">
      <c r="A281" s="18"/>
      <c r="B281" s="18"/>
      <c r="C281" s="18"/>
    </row>
    <row r="282" spans="1:3" s="6" customFormat="1" x14ac:dyDescent="0.3">
      <c r="A282" s="19"/>
      <c r="B282" s="19"/>
      <c r="C282" s="18"/>
    </row>
    <row r="283" spans="1:3" s="6" customFormat="1" ht="6" customHeight="1" x14ac:dyDescent="0.3">
      <c r="A283" s="20"/>
      <c r="B283" s="20"/>
      <c r="C283" s="18"/>
    </row>
    <row r="284" spans="1:3" s="6" customFormat="1" x14ac:dyDescent="0.3">
      <c r="A284" s="21"/>
      <c r="B284" s="21"/>
      <c r="C284" s="18"/>
    </row>
    <row r="285" spans="1:3" s="6" customFormat="1" ht="69" customHeight="1" x14ac:dyDescent="0.3">
      <c r="A285" s="20"/>
      <c r="B285" s="20"/>
      <c r="C285" s="18"/>
    </row>
    <row r="286" spans="1:3" s="6" customFormat="1" ht="6" customHeight="1" x14ac:dyDescent="0.3">
      <c r="A286" s="18"/>
      <c r="B286" s="18"/>
      <c r="C286" s="18"/>
    </row>
    <row r="287" spans="1:3" s="6" customFormat="1" x14ac:dyDescent="0.3">
      <c r="A287" s="21"/>
      <c r="B287" s="21"/>
      <c r="C287" s="18"/>
    </row>
    <row r="288" spans="1:3" s="6" customFormat="1" ht="30" customHeight="1" x14ac:dyDescent="0.3">
      <c r="A288" s="20"/>
      <c r="B288" s="20"/>
      <c r="C288" s="18"/>
    </row>
    <row r="289" spans="1:4" s="6" customFormat="1" ht="6" customHeight="1" x14ac:dyDescent="0.3">
      <c r="A289" s="18"/>
      <c r="B289" s="18"/>
      <c r="C289" s="18"/>
    </row>
    <row r="290" spans="1:4" x14ac:dyDescent="0.3">
      <c r="A290" s="19"/>
      <c r="B290" s="19"/>
    </row>
    <row r="291" spans="1:4" ht="6" customHeight="1" x14ac:dyDescent="0.3">
      <c r="A291" s="20"/>
      <c r="B291" s="20"/>
    </row>
    <row r="292" spans="1:4" x14ac:dyDescent="0.3">
      <c r="A292" s="21"/>
      <c r="B292" s="21"/>
    </row>
    <row r="293" spans="1:4" ht="68.400000000000006" customHeight="1" x14ac:dyDescent="0.3">
      <c r="A293" s="20"/>
      <c r="B293" s="20"/>
    </row>
    <row r="294" spans="1:4" ht="6" customHeight="1" x14ac:dyDescent="0.3"/>
    <row r="295" spans="1:4" x14ac:dyDescent="0.3">
      <c r="A295" s="21"/>
      <c r="B295" s="21"/>
    </row>
    <row r="296" spans="1:4" ht="30.6" customHeight="1" x14ac:dyDescent="0.3">
      <c r="A296" s="20"/>
      <c r="B296" s="20"/>
    </row>
    <row r="297" spans="1:4" ht="6" customHeight="1" x14ac:dyDescent="0.3"/>
    <row r="298" spans="1:4" s="2" customFormat="1" x14ac:dyDescent="0.3">
      <c r="A298" s="17"/>
      <c r="B298" s="17"/>
      <c r="C298" s="18"/>
      <c r="D298" s="9"/>
    </row>
    <row r="299" spans="1:4" s="2" customFormat="1" x14ac:dyDescent="0.3">
      <c r="A299" s="17"/>
      <c r="B299" s="17"/>
      <c r="C299" s="18"/>
      <c r="D299" s="9"/>
    </row>
    <row r="300" spans="1:4" x14ac:dyDescent="0.3">
      <c r="A300" s="19"/>
      <c r="B300" s="19"/>
    </row>
    <row r="301" spans="1:4" ht="6" customHeight="1" x14ac:dyDescent="0.3">
      <c r="A301" s="20"/>
      <c r="B301" s="20"/>
    </row>
    <row r="302" spans="1:4" x14ac:dyDescent="0.3">
      <c r="A302" s="21"/>
      <c r="B302" s="21"/>
    </row>
    <row r="303" spans="1:4" ht="67.95" customHeight="1" x14ac:dyDescent="0.3">
      <c r="A303" s="20"/>
      <c r="B303" s="20"/>
    </row>
    <row r="304" spans="1:4" ht="6" customHeight="1" x14ac:dyDescent="0.3"/>
    <row r="305" spans="1:3" x14ac:dyDescent="0.3">
      <c r="A305" s="21"/>
      <c r="B305" s="21"/>
    </row>
    <row r="306" spans="1:3" s="6" customFormat="1" ht="18" customHeight="1" x14ac:dyDescent="0.3">
      <c r="A306" s="20"/>
      <c r="B306" s="20"/>
      <c r="C306" s="18"/>
    </row>
    <row r="307" spans="1:3" s="6" customFormat="1" ht="6" customHeight="1" x14ac:dyDescent="0.3">
      <c r="A307" s="18"/>
      <c r="B307" s="18"/>
      <c r="C307" s="18"/>
    </row>
    <row r="308" spans="1:3" s="6" customFormat="1" x14ac:dyDescent="0.3">
      <c r="A308" s="19"/>
      <c r="B308" s="19"/>
      <c r="C308" s="18"/>
    </row>
    <row r="309" spans="1:3" s="6" customFormat="1" ht="6" customHeight="1" x14ac:dyDescent="0.3">
      <c r="A309" s="20"/>
      <c r="B309" s="20"/>
      <c r="C309" s="18"/>
    </row>
    <row r="310" spans="1:3" s="6" customFormat="1" x14ac:dyDescent="0.3">
      <c r="A310" s="21"/>
      <c r="B310" s="21"/>
      <c r="C310" s="18"/>
    </row>
    <row r="311" spans="1:3" s="6" customFormat="1" ht="68.400000000000006" customHeight="1" x14ac:dyDescent="0.3">
      <c r="A311" s="20"/>
      <c r="B311" s="20"/>
      <c r="C311" s="18"/>
    </row>
    <row r="312" spans="1:3" s="6" customFormat="1" ht="6" customHeight="1" x14ac:dyDescent="0.3">
      <c r="A312" s="18"/>
      <c r="B312" s="18"/>
      <c r="C312" s="18"/>
    </row>
    <row r="313" spans="1:3" s="6" customFormat="1" x14ac:dyDescent="0.3">
      <c r="A313" s="21"/>
      <c r="B313" s="21"/>
      <c r="C313" s="18"/>
    </row>
    <row r="314" spans="1:3" s="6" customFormat="1" ht="42" customHeight="1" x14ac:dyDescent="0.3">
      <c r="A314" s="20"/>
      <c r="B314" s="20"/>
      <c r="C314" s="18"/>
    </row>
    <row r="315" spans="1:3" s="6" customFormat="1" ht="6" customHeight="1" x14ac:dyDescent="0.3">
      <c r="A315" s="18"/>
      <c r="B315" s="18"/>
      <c r="C315" s="18"/>
    </row>
    <row r="316" spans="1:3" s="6" customFormat="1" x14ac:dyDescent="0.3">
      <c r="A316" s="19"/>
      <c r="B316" s="19"/>
      <c r="C316" s="18"/>
    </row>
    <row r="317" spans="1:3" s="6" customFormat="1" ht="6" customHeight="1" x14ac:dyDescent="0.3">
      <c r="A317" s="20"/>
      <c r="B317" s="20"/>
      <c r="C317" s="18"/>
    </row>
    <row r="318" spans="1:3" s="6" customFormat="1" x14ac:dyDescent="0.3">
      <c r="A318" s="21"/>
      <c r="B318" s="21"/>
      <c r="C318" s="18"/>
    </row>
    <row r="319" spans="1:3" s="6" customFormat="1" ht="68.400000000000006" customHeight="1" x14ac:dyDescent="0.3">
      <c r="A319" s="20"/>
      <c r="B319" s="20"/>
      <c r="C319" s="18"/>
    </row>
    <row r="320" spans="1:3" s="6" customFormat="1" ht="6" customHeight="1" x14ac:dyDescent="0.3">
      <c r="A320" s="18"/>
      <c r="B320" s="18"/>
      <c r="C320" s="18"/>
    </row>
    <row r="321" spans="1:3" s="6" customFormat="1" x14ac:dyDescent="0.3">
      <c r="A321" s="21"/>
      <c r="B321" s="21"/>
      <c r="C321" s="18"/>
    </row>
    <row r="322" spans="1:3" s="6" customFormat="1" ht="47.4" customHeight="1" x14ac:dyDescent="0.3">
      <c r="A322" s="20"/>
      <c r="B322" s="20"/>
      <c r="C322" s="18"/>
    </row>
    <row r="323" spans="1:3" s="6" customFormat="1" ht="6" customHeight="1" x14ac:dyDescent="0.3">
      <c r="A323" s="18"/>
      <c r="B323" s="18"/>
      <c r="C323" s="18"/>
    </row>
    <row r="324" spans="1:3" s="6" customFormat="1" x14ac:dyDescent="0.3">
      <c r="A324" s="19"/>
      <c r="B324" s="19"/>
      <c r="C324" s="18"/>
    </row>
    <row r="325" spans="1:3" s="6" customFormat="1" ht="6" customHeight="1" x14ac:dyDescent="0.3">
      <c r="A325" s="20"/>
      <c r="B325" s="20"/>
      <c r="C325" s="18"/>
    </row>
    <row r="326" spans="1:3" s="6" customFormat="1" x14ac:dyDescent="0.3">
      <c r="A326" s="21"/>
      <c r="B326" s="21"/>
      <c r="C326" s="18"/>
    </row>
    <row r="327" spans="1:3" s="6" customFormat="1" ht="69" customHeight="1" x14ac:dyDescent="0.3">
      <c r="A327" s="20"/>
      <c r="B327" s="20"/>
      <c r="C327" s="18"/>
    </row>
    <row r="328" spans="1:3" s="6" customFormat="1" ht="6" customHeight="1" x14ac:dyDescent="0.3">
      <c r="A328" s="18"/>
      <c r="B328" s="18"/>
      <c r="C328" s="18"/>
    </row>
    <row r="329" spans="1:3" s="6" customFormat="1" x14ac:dyDescent="0.3">
      <c r="A329" s="21"/>
      <c r="B329" s="21"/>
      <c r="C329" s="18"/>
    </row>
    <row r="330" spans="1:3" s="6" customFormat="1" ht="45" customHeight="1" x14ac:dyDescent="0.3">
      <c r="A330" s="20"/>
      <c r="B330" s="20"/>
      <c r="C330" s="18"/>
    </row>
    <row r="331" spans="1:3" s="6" customFormat="1" ht="6" customHeight="1" x14ac:dyDescent="0.3">
      <c r="A331" s="18"/>
      <c r="B331" s="18"/>
      <c r="C331" s="18"/>
    </row>
    <row r="332" spans="1:3" s="6" customFormat="1" x14ac:dyDescent="0.3">
      <c r="A332" s="19"/>
      <c r="B332" s="19"/>
      <c r="C332" s="18"/>
    </row>
    <row r="333" spans="1:3" s="6" customFormat="1" ht="6" customHeight="1" x14ac:dyDescent="0.3">
      <c r="A333" s="20"/>
      <c r="B333" s="20"/>
      <c r="C333" s="18"/>
    </row>
    <row r="334" spans="1:3" s="6" customFormat="1" x14ac:dyDescent="0.3">
      <c r="A334" s="21"/>
      <c r="B334" s="21"/>
      <c r="C334" s="18"/>
    </row>
    <row r="335" spans="1:3" s="6" customFormat="1" ht="68.400000000000006" customHeight="1" x14ac:dyDescent="0.3">
      <c r="A335" s="20"/>
      <c r="B335" s="20"/>
      <c r="C335" s="18"/>
    </row>
    <row r="336" spans="1:3" s="6" customFormat="1" ht="6" customHeight="1" x14ac:dyDescent="0.3">
      <c r="A336" s="18"/>
      <c r="B336" s="18"/>
      <c r="C336" s="18"/>
    </row>
    <row r="337" spans="1:3" s="6" customFormat="1" x14ac:dyDescent="0.3">
      <c r="A337" s="21"/>
      <c r="B337" s="21"/>
      <c r="C337" s="18"/>
    </row>
    <row r="338" spans="1:3" s="6" customFormat="1" ht="58.95" customHeight="1" x14ac:dyDescent="0.3">
      <c r="A338" s="20"/>
      <c r="B338" s="20"/>
      <c r="C338" s="18"/>
    </row>
    <row r="339" spans="1:3" s="6" customFormat="1" ht="6" customHeight="1" x14ac:dyDescent="0.3">
      <c r="A339" s="18"/>
      <c r="B339" s="18"/>
      <c r="C339" s="18"/>
    </row>
    <row r="340" spans="1:3" s="6" customFormat="1" x14ac:dyDescent="0.3">
      <c r="A340" s="19"/>
      <c r="B340" s="19"/>
      <c r="C340" s="18"/>
    </row>
    <row r="341" spans="1:3" s="6" customFormat="1" ht="6" customHeight="1" x14ac:dyDescent="0.3">
      <c r="A341" s="20"/>
      <c r="B341" s="20"/>
      <c r="C341" s="18"/>
    </row>
    <row r="342" spans="1:3" s="6" customFormat="1" x14ac:dyDescent="0.3">
      <c r="A342" s="21"/>
      <c r="B342" s="21"/>
      <c r="C342" s="18"/>
    </row>
    <row r="343" spans="1:3" s="6" customFormat="1" ht="68.400000000000006" customHeight="1" x14ac:dyDescent="0.3">
      <c r="A343" s="20"/>
      <c r="B343" s="20"/>
      <c r="C343" s="18"/>
    </row>
    <row r="344" spans="1:3" s="6" customFormat="1" ht="6" customHeight="1" x14ac:dyDescent="0.3">
      <c r="A344" s="18"/>
      <c r="B344" s="18"/>
      <c r="C344" s="18"/>
    </row>
    <row r="345" spans="1:3" s="6" customFormat="1" x14ac:dyDescent="0.3">
      <c r="A345" s="21"/>
      <c r="B345" s="21"/>
      <c r="C345" s="18"/>
    </row>
    <row r="346" spans="1:3" s="6" customFormat="1" ht="60" customHeight="1" x14ac:dyDescent="0.3">
      <c r="A346" s="20"/>
      <c r="B346" s="20"/>
      <c r="C346" s="18"/>
    </row>
    <row r="347" spans="1:3" s="6" customFormat="1" ht="6" customHeight="1" x14ac:dyDescent="0.3">
      <c r="A347" s="18"/>
      <c r="B347" s="18"/>
      <c r="C347" s="18"/>
    </row>
    <row r="348" spans="1:3" s="6" customFormat="1" x14ac:dyDescent="0.3">
      <c r="A348" s="19"/>
      <c r="B348" s="19"/>
      <c r="C348" s="18"/>
    </row>
    <row r="349" spans="1:3" s="6" customFormat="1" ht="6" customHeight="1" x14ac:dyDescent="0.3">
      <c r="A349" s="20"/>
      <c r="B349" s="20"/>
      <c r="C349" s="18"/>
    </row>
    <row r="350" spans="1:3" s="6" customFormat="1" x14ac:dyDescent="0.3">
      <c r="A350" s="21"/>
      <c r="B350" s="21"/>
      <c r="C350" s="18"/>
    </row>
    <row r="351" spans="1:3" s="6" customFormat="1" ht="69" customHeight="1" x14ac:dyDescent="0.3">
      <c r="A351" s="20"/>
      <c r="B351" s="20"/>
      <c r="C351" s="18"/>
    </row>
    <row r="352" spans="1:3" s="6" customFormat="1" ht="6" customHeight="1" x14ac:dyDescent="0.3">
      <c r="A352" s="18"/>
      <c r="B352" s="18"/>
      <c r="C352" s="18"/>
    </row>
    <row r="353" spans="1:3" s="6" customFormat="1" x14ac:dyDescent="0.3">
      <c r="A353" s="21"/>
      <c r="B353" s="21"/>
      <c r="C353" s="18"/>
    </row>
    <row r="354" spans="1:3" s="6" customFormat="1" ht="115.2" customHeight="1" x14ac:dyDescent="0.3">
      <c r="A354" s="20"/>
      <c r="B354" s="20"/>
      <c r="C354" s="18"/>
    </row>
    <row r="355" spans="1:3" s="6" customFormat="1" ht="6" customHeight="1" x14ac:dyDescent="0.3">
      <c r="A355" s="18"/>
      <c r="B355" s="18"/>
      <c r="C355" s="18"/>
    </row>
    <row r="356" spans="1:3" s="6" customFormat="1" x14ac:dyDescent="0.3">
      <c r="A356" s="19"/>
      <c r="B356" s="19"/>
      <c r="C356" s="18"/>
    </row>
    <row r="357" spans="1:3" s="6" customFormat="1" ht="6" customHeight="1" x14ac:dyDescent="0.3">
      <c r="A357" s="20"/>
      <c r="B357" s="20"/>
      <c r="C357" s="18"/>
    </row>
    <row r="358" spans="1:3" s="6" customFormat="1" x14ac:dyDescent="0.3">
      <c r="A358" s="21"/>
      <c r="B358" s="21"/>
      <c r="C358" s="18"/>
    </row>
    <row r="359" spans="1:3" s="6" customFormat="1" ht="68.400000000000006" customHeight="1" x14ac:dyDescent="0.3">
      <c r="A359" s="20"/>
      <c r="B359" s="20"/>
      <c r="C359" s="18"/>
    </row>
    <row r="360" spans="1:3" s="6" customFormat="1" ht="6" customHeight="1" x14ac:dyDescent="0.3">
      <c r="A360" s="18"/>
      <c r="B360" s="18"/>
      <c r="C360" s="18"/>
    </row>
    <row r="361" spans="1:3" s="6" customFormat="1" x14ac:dyDescent="0.3">
      <c r="A361" s="21"/>
      <c r="B361" s="21"/>
      <c r="C361" s="18"/>
    </row>
    <row r="362" spans="1:3" s="6" customFormat="1" ht="82.2" customHeight="1" x14ac:dyDescent="0.3">
      <c r="A362" s="20"/>
      <c r="B362" s="20"/>
      <c r="C362" s="18"/>
    </row>
    <row r="363" spans="1:3" s="6" customFormat="1" ht="6" customHeight="1" x14ac:dyDescent="0.3">
      <c r="A363" s="18"/>
      <c r="B363" s="18"/>
      <c r="C363" s="18"/>
    </row>
    <row r="364" spans="1:3" s="6" customFormat="1" x14ac:dyDescent="0.3">
      <c r="A364" s="19"/>
      <c r="B364" s="19"/>
      <c r="C364" s="18"/>
    </row>
    <row r="365" spans="1:3" s="6" customFormat="1" ht="6" customHeight="1" x14ac:dyDescent="0.3">
      <c r="A365" s="20"/>
      <c r="B365" s="20"/>
      <c r="C365" s="18"/>
    </row>
    <row r="366" spans="1:3" s="6" customFormat="1" x14ac:dyDescent="0.3">
      <c r="A366" s="21"/>
      <c r="B366" s="21"/>
      <c r="C366" s="18"/>
    </row>
    <row r="367" spans="1:3" s="6" customFormat="1" ht="68.400000000000006" customHeight="1" x14ac:dyDescent="0.3">
      <c r="A367" s="20"/>
      <c r="B367" s="20"/>
      <c r="C367" s="18"/>
    </row>
    <row r="368" spans="1:3" s="6" customFormat="1" ht="6" customHeight="1" x14ac:dyDescent="0.3">
      <c r="A368" s="18"/>
      <c r="B368" s="18"/>
      <c r="C368" s="18"/>
    </row>
    <row r="369" spans="1:4" s="6" customFormat="1" x14ac:dyDescent="0.3">
      <c r="A369" s="21"/>
      <c r="B369" s="21"/>
      <c r="C369" s="18"/>
    </row>
    <row r="370" spans="1:4" ht="30.6" customHeight="1" x14ac:dyDescent="0.3">
      <c r="A370" s="20"/>
      <c r="B370" s="20"/>
    </row>
    <row r="371" spans="1:4" ht="6" customHeight="1" x14ac:dyDescent="0.3"/>
    <row r="372" spans="1:4" s="2" customFormat="1" x14ac:dyDescent="0.3">
      <c r="A372" s="17"/>
      <c r="B372" s="17"/>
      <c r="C372" s="18"/>
      <c r="D372" s="9"/>
    </row>
    <row r="373" spans="1:4" x14ac:dyDescent="0.3">
      <c r="A373" s="19"/>
      <c r="B373" s="19"/>
    </row>
    <row r="374" spans="1:4" ht="6" customHeight="1" x14ac:dyDescent="0.3">
      <c r="A374" s="20"/>
      <c r="B374" s="20"/>
    </row>
    <row r="375" spans="1:4" x14ac:dyDescent="0.3">
      <c r="A375" s="21"/>
      <c r="B375" s="21"/>
    </row>
    <row r="376" spans="1:4" ht="68.400000000000006" customHeight="1" x14ac:dyDescent="0.3">
      <c r="A376" s="20"/>
      <c r="B376" s="20"/>
    </row>
    <row r="377" spans="1:4" ht="6" customHeight="1" x14ac:dyDescent="0.3"/>
    <row r="378" spans="1:4" x14ac:dyDescent="0.3">
      <c r="A378" s="21"/>
      <c r="B378" s="21"/>
    </row>
    <row r="379" spans="1:4" ht="156" customHeight="1" x14ac:dyDescent="0.3">
      <c r="A379" s="20"/>
      <c r="B379" s="20"/>
    </row>
    <row r="380" spans="1:4" ht="6" customHeight="1" x14ac:dyDescent="0.3">
      <c r="A380" s="22"/>
      <c r="B380" s="22"/>
      <c r="C380" s="22"/>
    </row>
  </sheetData>
  <sheetProtection algorithmName="SHA-512" hashValue="sSSRS0OGQ2bFwD1U0ih0U4asWEFf+/29qYP222QloyVUMgAJgNk7JVpzBRY3sS8CuBSoMCKRx9jjA7fo8fpNNQ==" saltValue="ewB/ungc2W9dF74QutnTeA==" spinCount="100000" sheet="1" objects="1" scenarios="1"/>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6F4976583D9B429FAC042C3D4E4AC2" ma:contentTypeVersion="14" ma:contentTypeDescription="Een nieuw document maken." ma:contentTypeScope="" ma:versionID="97e7b1567ce187c7d18e60aee02a543a">
  <xsd:schema xmlns:xsd="http://www.w3.org/2001/XMLSchema" xmlns:xs="http://www.w3.org/2001/XMLSchema" xmlns:p="http://schemas.microsoft.com/office/2006/metadata/properties" xmlns:ns2="ba208b45-3948-43b8-9b7c-1af9e1b8d8cf" xmlns:ns3="f0aaecbb-b021-4424-9120-2e948b91e901" targetNamespace="http://schemas.microsoft.com/office/2006/metadata/properties" ma:root="true" ma:fieldsID="ffca46c4b29c9ee7db37a10bc0e92f6d" ns2:_="" ns3:_="">
    <xsd:import namespace="ba208b45-3948-43b8-9b7c-1af9e1b8d8cf"/>
    <xsd:import namespace="f0aaecbb-b021-4424-9120-2e948b91e90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08b45-3948-43b8-9b7c-1af9e1b8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49b243c3-5758-488d-a165-3d321439e89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aaecbb-b021-4424-9120-2e948b91e90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c0046955-4f99-4076-b628-042bee2110cb}" ma:internalName="TaxCatchAll" ma:showField="CatchAllData" ma:web="f0aaecbb-b021-4424-9120-2e948b91e9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0aaecbb-b021-4424-9120-2e948b91e901">
      <UserInfo>
        <DisplayName/>
        <AccountId xsi:nil="true"/>
        <AccountType/>
      </UserInfo>
    </SharedWithUsers>
    <lcf76f155ced4ddcb4097134ff3c332f xmlns="ba208b45-3948-43b8-9b7c-1af9e1b8d8cf">
      <Terms xmlns="http://schemas.microsoft.com/office/infopath/2007/PartnerControls"/>
    </lcf76f155ced4ddcb4097134ff3c332f>
    <TaxCatchAll xmlns="f0aaecbb-b021-4424-9120-2e948b91e90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88FBEF-A58C-4E63-95F6-01FF732919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08b45-3948-43b8-9b7c-1af9e1b8d8cf"/>
    <ds:schemaRef ds:uri="f0aaecbb-b021-4424-9120-2e948b91e9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559324-B5E9-46FB-A35F-C91CE4CCF717}">
  <ds:schemaRefs>
    <ds:schemaRef ds:uri="http://schemas.microsoft.com/office/2006/metadata/properties"/>
    <ds:schemaRef ds:uri="http://schemas.microsoft.com/office/infopath/2007/PartnerControls"/>
    <ds:schemaRef ds:uri="f0aaecbb-b021-4424-9120-2e948b91e901"/>
    <ds:schemaRef ds:uri="ba208b45-3948-43b8-9b7c-1af9e1b8d8cf"/>
  </ds:schemaRefs>
</ds:datastoreItem>
</file>

<file path=customXml/itemProps3.xml><?xml version="1.0" encoding="utf-8"?>
<ds:datastoreItem xmlns:ds="http://schemas.openxmlformats.org/officeDocument/2006/customXml" ds:itemID="{9059BAAD-9E87-4775-A024-2CD3C30B26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Over deze tool</vt:lpstr>
      <vt:lpstr>Technologie</vt:lpstr>
      <vt:lpstr>Technologie - resultaat</vt:lpstr>
      <vt:lpstr>Organisatie</vt:lpstr>
      <vt:lpstr>Organisatie - resultaat</vt:lpstr>
      <vt:lpstr>Professional</vt:lpstr>
      <vt:lpstr>Professional - resultaat</vt:lpstr>
      <vt:lpstr>Organisatie!Print_Area</vt:lpstr>
      <vt:lpstr>Professional!Print_Area</vt:lpstr>
      <vt:lpstr>Technologie!Print_Area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Arents, Hans</dc:creator>
  <cp:keywords/>
  <dc:description/>
  <cp:lastModifiedBy>Fien Buelens</cp:lastModifiedBy>
  <cp:revision/>
  <dcterms:created xsi:type="dcterms:W3CDTF">2022-11-23T16:40:51Z</dcterms:created>
  <dcterms:modified xsi:type="dcterms:W3CDTF">2025-10-15T13:46:22Z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37be75-dfbb-4261-9834-ac247c7dde13_Enabled">
    <vt:lpwstr>true</vt:lpwstr>
  </property>
  <property fmtid="{D5CDD505-2E9C-101B-9397-08002B2CF9AE}" pid="3" name="MSIP_Label_c337be75-dfbb-4261-9834-ac247c7dde13_SetDate">
    <vt:lpwstr>2025-02-17T08:53:12Z</vt:lpwstr>
  </property>
  <property fmtid="{D5CDD505-2E9C-101B-9397-08002B2CF9AE}" pid="4" name="MSIP_Label_c337be75-dfbb-4261-9834-ac247c7dde13_Method">
    <vt:lpwstr>Standard</vt:lpwstr>
  </property>
  <property fmtid="{D5CDD505-2E9C-101B-9397-08002B2CF9AE}" pid="5" name="MSIP_Label_c337be75-dfbb-4261-9834-ac247c7dde13_Name">
    <vt:lpwstr>Algemeen</vt:lpwstr>
  </property>
  <property fmtid="{D5CDD505-2E9C-101B-9397-08002B2CF9AE}" pid="6" name="MSIP_Label_c337be75-dfbb-4261-9834-ac247c7dde13_SiteId">
    <vt:lpwstr>77d33cc5-c9b4-4766-95c7-ed5b515e1cce</vt:lpwstr>
  </property>
  <property fmtid="{D5CDD505-2E9C-101B-9397-08002B2CF9AE}" pid="7" name="MSIP_Label_c337be75-dfbb-4261-9834-ac247c7dde13_ActionId">
    <vt:lpwstr>b7c83de2-2f33-4ae0-bf2b-9e761a1fa265</vt:lpwstr>
  </property>
  <property fmtid="{D5CDD505-2E9C-101B-9397-08002B2CF9AE}" pid="8" name="MSIP_Label_c337be75-dfbb-4261-9834-ac247c7dde13_ContentBits">
    <vt:lpwstr>0</vt:lpwstr>
  </property>
  <property fmtid="{D5CDD505-2E9C-101B-9397-08002B2CF9AE}" pid="9" name="MediaServiceImageTags">
    <vt:lpwstr/>
  </property>
  <property fmtid="{D5CDD505-2E9C-101B-9397-08002B2CF9AE}" pid="10" name="ContentTypeId">
    <vt:lpwstr>0x010100016F4976583D9B429FAC042C3D4E4AC2</vt:lpwstr>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ies>
</file>