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2.xml" ContentType="application/vnd.openxmlformats-officedocument.drawing+xml"/>
  <Override PartName="/xl/comments5.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heme/themeOverride1.xml" ContentType="application/vnd.openxmlformats-officedocument.themeOverrid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2.xml" ContentType="application/vnd.openxmlformats-officedocument.themeOverrid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3.xml" ContentType="application/vnd.openxmlformats-officedocument.themeOverrid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4.xml" ContentType="application/vnd.openxmlformats-officedocument.themeOverrid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5.xml" ContentType="application/vnd.openxmlformats-officedocument.themeOverride+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codeName="{4D1C537B-E38A-612A-F078-A93A15B4B7F4}"/>
  <workbookPr codeName="ThisWorkbook" autoCompressPictures="0" defaultThemeVersion="124226"/>
  <mc:AlternateContent xmlns:mc="http://schemas.openxmlformats.org/markup-compatibility/2006">
    <mc:Choice Requires="x15">
      <x15ac:absPath xmlns:x15ac="http://schemas.microsoft.com/office/spreadsheetml/2010/11/ac" url="https://vlaamseoverheid-my.sharepoint.com/personal/christophe_cousaert_vlaanderen_be/Documents/Back-up privaat/"/>
    </mc:Choice>
  </mc:AlternateContent>
  <xr:revisionPtr revIDLastSave="0" documentId="8_{8F824116-36FA-479E-BFE9-72CB001C7948}" xr6:coauthVersionLast="46" xr6:coauthVersionMax="46" xr10:uidLastSave="{00000000-0000-0000-0000-000000000000}"/>
  <bookViews>
    <workbookView xWindow="28680" yWindow="-120" windowWidth="29040" windowHeight="15840" tabRatio="733" firstSheet="1" activeTab="9" xr2:uid="{00000000-000D-0000-FFFF-FFFF00000000}"/>
  </bookViews>
  <sheets>
    <sheet name="Handleiding GRO Zorg Addendum" sheetId="70" r:id="rId1"/>
    <sheet name="bestand opzetten" sheetId="65" r:id="rId2"/>
    <sheet name="overzicht alle" sheetId="45" r:id="rId3"/>
    <sheet name="Sheet1" sheetId="71" state="hidden" r:id="rId4"/>
    <sheet name="CONCEPT AFSTEMMING" sheetId="49" r:id="rId5"/>
    <sheet name="EVALUATIE 1" sheetId="60" r:id="rId6"/>
    <sheet name="EVALUATIE 2" sheetId="62" r:id="rId7"/>
    <sheet name="EVALUATIE 3" sheetId="64" r:id="rId8"/>
    <sheet name="radardiagram" sheetId="48" r:id="rId9"/>
    <sheet name="Prep Radar" sheetId="46" r:id="rId10"/>
    <sheet name="prestatieniveau" sheetId="68" state="hidden" r:id="rId11"/>
    <sheet name="KeuzeMenus" sheetId="47" state="hidden" r:id="rId12"/>
  </sheets>
  <externalReferences>
    <externalReference r:id="rId13"/>
    <externalReference r:id="rId14"/>
  </externalReferences>
  <definedNames>
    <definedName name="_xlnm.Print_Area" localSheetId="4">'CONCEPT AFSTEMMING'!$B$2:$M$280</definedName>
    <definedName name="_xlnm.Print_Area" localSheetId="5">'EVALUATIE 1'!$B$2:$L$257</definedName>
    <definedName name="_xlnm.Print_Area" localSheetId="6">'EVALUATIE 2'!$B$2:$L$256</definedName>
    <definedName name="_xlnm.Print_Area" localSheetId="7">'EVALUATIE 3'!$B$2:$L$258</definedName>
    <definedName name="_xlnm.Print_Area" localSheetId="2">'overzicht alle'!$A$1:$K$178</definedName>
    <definedName name="DB_prestatie">#REF!</definedName>
    <definedName name="fGetalScore">'Prep Radar'!$E$14</definedName>
    <definedName name="nAC">'bestand opzetten'!$E$8</definedName>
    <definedName name="nActive">'overzicht alle'!$O$4</definedName>
    <definedName name="nBEH1">'overzicht alle'!$O$172</definedName>
    <definedName name="nBIN1" localSheetId="10">'[1]overzicht alle fases'!$N$7</definedName>
    <definedName name="nBIN1">'overzicht alle'!$O$53</definedName>
    <definedName name="nBIN2">'overzicht alle'!#REF!</definedName>
    <definedName name="nBIN3">'overzicht alle'!$O$61</definedName>
    <definedName name="nBIN4">'overzicht alle'!#REF!</definedName>
    <definedName name="nENE1">'overzicht alle'!$O$106</definedName>
    <definedName name="nENE2">'overzicht alle'!$O$107</definedName>
    <definedName name="nENE3">'overzicht alle'!$O$108</definedName>
    <definedName name="nGEB1">'overzicht alle'!$O$64</definedName>
    <definedName name="nLCC1">'overzicht alle'!$O$163</definedName>
    <definedName name="nLCC2">'overzicht alle'!$O$168</definedName>
    <definedName name="nLCC3">'overzicht alle'!$O$169</definedName>
    <definedName name="nMAT1">'overzicht alle'!$O$130</definedName>
    <definedName name="nMAT2">'overzicht alle'!$O$131</definedName>
    <definedName name="nMAT3">'overzicht alle'!$O$140</definedName>
    <definedName name="nOMG1">'overzicht alle'!$O$143</definedName>
    <definedName name="nOMG2">'overzicht alle'!$O$144</definedName>
    <definedName name="nOMG3">'overzicht alle'!$O$145</definedName>
    <definedName name="nrAdaptief" localSheetId="5">tblAdaptief[Adaptief]</definedName>
    <definedName name="nrAdaptief" localSheetId="6">tblAdaptief[Adaptief]</definedName>
    <definedName name="nrAdaptief" localSheetId="7">tblAdaptief[Adaptief]</definedName>
    <definedName name="nrAdaptief">tblAdaptief[Adaptief]</definedName>
    <definedName name="nrAkoestiek" localSheetId="5">Tabel10[Akoestiek]</definedName>
    <definedName name="nrAkoestiek" localSheetId="6">Tabel10[Akoestiek]</definedName>
    <definedName name="nrAkoestiek" localSheetId="7">Tabel10[Akoestiek]</definedName>
    <definedName name="nrAkoestiek">Tabel10[Akoestiek]</definedName>
    <definedName name="nrFases">'Prep Radar'!$J$17:$J$20</definedName>
    <definedName name="nrJaNee" localSheetId="5">tblJaNee[JaNee]</definedName>
    <definedName name="nrJaNee" localSheetId="6">tblJaNee[JaNee]</definedName>
    <definedName name="nrJaNee" localSheetId="7">tblJaNee[JaNee]</definedName>
    <definedName name="nrJaNee">tblJaNee[JaNee]</definedName>
    <definedName name="nrKeuze" localSheetId="5">tblKeuze[Keuze]</definedName>
    <definedName name="nrKeuze" localSheetId="6">tblKeuze[Keuze]</definedName>
    <definedName name="nrKeuze" localSheetId="7">tblKeuze[Keuze]</definedName>
    <definedName name="nrKeuze">tblKeuze[Keuze]</definedName>
    <definedName name="nrOkNok" localSheetId="5">tblOkNok[OkNOK]</definedName>
    <definedName name="nrOkNok" localSheetId="6">tblOkNok[OkNOK]</definedName>
    <definedName name="nrOkNok" localSheetId="7">tblOkNok[OkNOK]</definedName>
    <definedName name="nrOkNok">tblOkNok[OkNOK]</definedName>
    <definedName name="nrProject">'overzicht alle'!$K$2</definedName>
    <definedName name="nrScore01" localSheetId="5">tblScore01[Score01]</definedName>
    <definedName name="nrScore01" localSheetId="6">tblScore01[Score01]</definedName>
    <definedName name="nrScore01" localSheetId="7">tblScore01[Score01]</definedName>
    <definedName name="nrScore01">tblScore01[Score01]</definedName>
    <definedName name="nrScore02" localSheetId="5">tblScore02[Score02]</definedName>
    <definedName name="nrScore02" localSheetId="6">tblScore02[Score02]</definedName>
    <definedName name="nrScore02" localSheetId="7">tblScore02[Score02]</definedName>
    <definedName name="nrScore02">tblScore02[Score02]</definedName>
    <definedName name="nrScore03" localSheetId="5">tblScore03[Score03]</definedName>
    <definedName name="nrScore03" localSheetId="6">tblScore03[Score03]</definedName>
    <definedName name="nrScore03" localSheetId="7">tblScore03[Score03]</definedName>
    <definedName name="nrScore03">tblScore03[Score03]</definedName>
    <definedName name="nrScore2" localSheetId="5">tblScore2[Score2]</definedName>
    <definedName name="nrScore2" localSheetId="6">tblScore2[Score2]</definedName>
    <definedName name="nrScore2" localSheetId="7">tblScore2[Score2]</definedName>
    <definedName name="nrScore2">tblScore2[Score2]</definedName>
    <definedName name="nrTotScore" localSheetId="5">tblTotScore[Score]</definedName>
    <definedName name="nrTotScore" localSheetId="6">tblTotScore[Score]</definedName>
    <definedName name="nrTotScore" localSheetId="7">tblTotScore[Score]</definedName>
    <definedName name="nrTotScore" localSheetId="10">[2]!tblTotScore[TotScore]</definedName>
    <definedName name="nrTotScore">tblTotScore[Score]</definedName>
    <definedName name="nSOC1">'overzicht alle'!#REF!</definedName>
    <definedName name="nSOC2">'overzicht alle'!$O$62</definedName>
    <definedName name="nSOC3">'overzicht alle'!$O$63</definedName>
    <definedName name="nTOE1">'overzicht alle'!$O$170</definedName>
    <definedName name="nTOE2">'overzicht alle'!$O$171</definedName>
    <definedName name="nWAT1">'overzicht alle'!#REF!</definedName>
    <definedName name="nWAT2">'overzicht alle'!$O$141</definedName>
    <definedName name="nWAT3">'overzicht alle'!$O$142</definedName>
    <definedName name="ScoreBonus" localSheetId="5">tblScore213[ScoreBonus1]</definedName>
    <definedName name="ScoreBonus" localSheetId="6">tblScore213[ScoreBonus1]</definedName>
    <definedName name="ScoreBonus" localSheetId="7">tblScore213[ScoreBonus1]</definedName>
    <definedName name="ScoreBonus">tblScore213[ScoreBonus1]</definedName>
    <definedName name="ScoreBonus2" localSheetId="5">tblScore21314[ScoreBonus2]</definedName>
    <definedName name="ScoreBonus2" localSheetId="6">tblScore21314[ScoreBonus2]</definedName>
    <definedName name="ScoreBonus2" localSheetId="7">tblScore21314[ScoreBonus2]</definedName>
    <definedName name="ScoreBonus2">tblScore21314[ScoreBonus2]</definedName>
    <definedName name="Scorewoord" localSheetId="5">tblScore0212[Scorewoord]</definedName>
    <definedName name="Scorewoord" localSheetId="6">tblScore0212[Scorewoord]</definedName>
    <definedName name="Scorewoord" localSheetId="7">tblScore0212[Scorewoord]</definedName>
    <definedName name="Scorewoord">tblScore0212[Scorewoord]</definedName>
    <definedName name="tblAkoestiek" localSheetId="5">Tabel10[Akoestiek]</definedName>
    <definedName name="tblAkoestiek" localSheetId="6">Tabel10[Akoestiek]</definedName>
    <definedName name="tblAkoestiek" localSheetId="7">Tabel10[Akoestiek]</definedName>
    <definedName name="tblAkoestiek">Tabel10[Akoestiek]</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Q279" i="49" l="1"/>
  <c r="Q267" i="49"/>
  <c r="Q48" i="49"/>
  <c r="Q38" i="49"/>
  <c r="Q279" i="60"/>
  <c r="Q267" i="60"/>
  <c r="Q232" i="60"/>
  <c r="Q178" i="60"/>
  <c r="Q113" i="60"/>
  <c r="Q81" i="60"/>
  <c r="Q57" i="60"/>
  <c r="Q48" i="60"/>
  <c r="Q47" i="60"/>
  <c r="Q38" i="60"/>
  <c r="Q14" i="60"/>
  <c r="Q279" i="64"/>
  <c r="Q267" i="64"/>
  <c r="Q201" i="64"/>
  <c r="Q196" i="64"/>
  <c r="Q171" i="64"/>
  <c r="Q144" i="64"/>
  <c r="Q102" i="64"/>
  <c r="Q101" i="64" s="1"/>
  <c r="Q87" i="64"/>
  <c r="Q83" i="64"/>
  <c r="Q50" i="64"/>
  <c r="Q48" i="64"/>
  <c r="Q38" i="64"/>
  <c r="Q9" i="64"/>
  <c r="Q279" i="62"/>
  <c r="Q267" i="62"/>
  <c r="Q263" i="62"/>
  <c r="Q91" i="62"/>
  <c r="Q48" i="62"/>
  <c r="Q38" i="62"/>
  <c r="Q26" i="62"/>
  <c r="P9" i="60"/>
  <c r="S9" i="60"/>
  <c r="P12" i="60"/>
  <c r="Q12" i="60" s="1"/>
  <c r="S12" i="60"/>
  <c r="P13" i="60"/>
  <c r="Q13" i="60" s="1"/>
  <c r="S13" i="60"/>
  <c r="P14" i="60"/>
  <c r="S14" i="60"/>
  <c r="P17" i="60"/>
  <c r="P16" i="60" s="1"/>
  <c r="S17" i="60"/>
  <c r="P20" i="60"/>
  <c r="Q20" i="60" s="1"/>
  <c r="Q19" i="60" s="1"/>
  <c r="S20" i="60"/>
  <c r="P23" i="60"/>
  <c r="S23" i="60"/>
  <c r="S25" i="60"/>
  <c r="P26" i="60"/>
  <c r="S26" i="60"/>
  <c r="P27" i="60"/>
  <c r="S27" i="60"/>
  <c r="T27" i="60"/>
  <c r="T31" i="60"/>
  <c r="P32" i="60"/>
  <c r="S32" i="60"/>
  <c r="T32" i="60"/>
  <c r="P33" i="60"/>
  <c r="S33" i="60"/>
  <c r="T33" i="60"/>
  <c r="P36" i="60"/>
  <c r="S36" i="60"/>
  <c r="T36" i="60"/>
  <c r="P37" i="60"/>
  <c r="Q37" i="60" s="1"/>
  <c r="S37" i="60"/>
  <c r="P39" i="60"/>
  <c r="S39" i="60"/>
  <c r="T39" i="60"/>
  <c r="P40" i="60"/>
  <c r="Q40" i="60" s="1"/>
  <c r="S40" i="60"/>
  <c r="T42" i="60"/>
  <c r="P43" i="60"/>
  <c r="P42" i="60" s="1"/>
  <c r="Q42" i="60" s="1"/>
  <c r="S43" i="60"/>
  <c r="T43" i="60"/>
  <c r="T45" i="60"/>
  <c r="P46" i="60"/>
  <c r="S46" i="60"/>
  <c r="T46" i="60"/>
  <c r="P47" i="60"/>
  <c r="P45" i="60" s="1"/>
  <c r="S47" i="60"/>
  <c r="P49" i="60"/>
  <c r="S49" i="60"/>
  <c r="T49" i="60"/>
  <c r="P50" i="60"/>
  <c r="Q50" i="60" s="1"/>
  <c r="S50" i="60"/>
  <c r="P53" i="60"/>
  <c r="S53" i="60"/>
  <c r="P54" i="60"/>
  <c r="Q54" i="60" s="1"/>
  <c r="S54" i="60"/>
  <c r="P55" i="60"/>
  <c r="S55" i="60"/>
  <c r="T55" i="60"/>
  <c r="P58" i="60"/>
  <c r="P57" i="60" s="1"/>
  <c r="S58" i="60"/>
  <c r="T58" i="60"/>
  <c r="P61" i="60"/>
  <c r="S61" i="60"/>
  <c r="P62" i="60"/>
  <c r="P60" i="60" s="1"/>
  <c r="Q60" i="60" s="1"/>
  <c r="S62" i="60"/>
  <c r="T62" i="60"/>
  <c r="T64" i="60"/>
  <c r="P65" i="60"/>
  <c r="P64" i="60" s="1"/>
  <c r="Q64" i="60" s="1"/>
  <c r="S65" i="60"/>
  <c r="T65" i="60"/>
  <c r="T67" i="60"/>
  <c r="P68" i="60"/>
  <c r="P67" i="60" s="1"/>
  <c r="Q67" i="60" s="1"/>
  <c r="S68" i="60"/>
  <c r="T68" i="60"/>
  <c r="P69" i="60"/>
  <c r="Q69" i="60" s="1"/>
  <c r="S69" i="60"/>
  <c r="P71" i="60"/>
  <c r="S71" i="60"/>
  <c r="T71" i="60"/>
  <c r="P72" i="60"/>
  <c r="Q72" i="60" s="1"/>
  <c r="S72" i="60"/>
  <c r="P75" i="60"/>
  <c r="P74" i="60" s="1"/>
  <c r="S75" i="60"/>
  <c r="T75" i="60"/>
  <c r="P80" i="60"/>
  <c r="Q80" i="60" s="1"/>
  <c r="S80" i="60"/>
  <c r="P81" i="60"/>
  <c r="S81" i="60"/>
  <c r="P82" i="60"/>
  <c r="Q82" i="60" s="1"/>
  <c r="S82" i="60"/>
  <c r="P83" i="60"/>
  <c r="Q83" i="60" s="1"/>
  <c r="S83" i="60"/>
  <c r="P84" i="60"/>
  <c r="Q84" i="60" s="1"/>
  <c r="S84" i="60"/>
  <c r="P85" i="60"/>
  <c r="Q85" i="60" s="1"/>
  <c r="S85" i="60"/>
  <c r="P86" i="60"/>
  <c r="Q86" i="60" s="1"/>
  <c r="S86" i="60"/>
  <c r="P87" i="60"/>
  <c r="Q87" i="60" s="1"/>
  <c r="S87" i="60"/>
  <c r="P90" i="60"/>
  <c r="Q90" i="60" s="1"/>
  <c r="S90" i="60"/>
  <c r="P91" i="60"/>
  <c r="Q91" i="60" s="1"/>
  <c r="S91" i="60"/>
  <c r="P92" i="60"/>
  <c r="Q92" i="60" s="1"/>
  <c r="S92" i="60"/>
  <c r="P93" i="60"/>
  <c r="Q93" i="60" s="1"/>
  <c r="S93" i="60"/>
  <c r="P96" i="60"/>
  <c r="Q96" i="60" s="1"/>
  <c r="S96" i="60"/>
  <c r="P97" i="60"/>
  <c r="S97" i="60"/>
  <c r="P98" i="60"/>
  <c r="S98" i="60"/>
  <c r="P99" i="60"/>
  <c r="Q99" i="60" s="1"/>
  <c r="S99" i="60"/>
  <c r="P100" i="60"/>
  <c r="Q100" i="60" s="1"/>
  <c r="S100" i="60"/>
  <c r="P102" i="60"/>
  <c r="Q102" i="60" s="1"/>
  <c r="Q101" i="60" s="1"/>
  <c r="S102" i="60"/>
  <c r="T102" i="60"/>
  <c r="P104" i="60"/>
  <c r="S104" i="60"/>
  <c r="T104" i="60"/>
  <c r="P106" i="60"/>
  <c r="S106" i="60"/>
  <c r="T106" i="60"/>
  <c r="P108" i="60"/>
  <c r="Q108" i="60" s="1"/>
  <c r="Q107" i="60" s="1"/>
  <c r="S108" i="60"/>
  <c r="T108" i="60"/>
  <c r="P110" i="60"/>
  <c r="Q110" i="60" s="1"/>
  <c r="Q109" i="60" s="1"/>
  <c r="S110" i="60"/>
  <c r="T110" i="60"/>
  <c r="P113" i="60"/>
  <c r="S113" i="60"/>
  <c r="P114" i="60"/>
  <c r="S114" i="60"/>
  <c r="T114" i="60"/>
  <c r="P115" i="60"/>
  <c r="Q115" i="60" s="1"/>
  <c r="S115" i="60"/>
  <c r="P116" i="60"/>
  <c r="Q116" i="60" s="1"/>
  <c r="S116" i="60"/>
  <c r="P117" i="60"/>
  <c r="Q117" i="60" s="1"/>
  <c r="S117" i="60"/>
  <c r="P118" i="60"/>
  <c r="Q118" i="60" s="1"/>
  <c r="S118" i="60"/>
  <c r="P119" i="60"/>
  <c r="Q119" i="60" s="1"/>
  <c r="S119" i="60"/>
  <c r="P120" i="60"/>
  <c r="Q120" i="60" s="1"/>
  <c r="S120" i="60"/>
  <c r="P121" i="60"/>
  <c r="Q121" i="60" s="1"/>
  <c r="S121" i="60"/>
  <c r="P122" i="60"/>
  <c r="Q122" i="60" s="1"/>
  <c r="S122" i="60"/>
  <c r="P125" i="60"/>
  <c r="S125" i="60"/>
  <c r="P128" i="60"/>
  <c r="S128" i="60"/>
  <c r="P129" i="60"/>
  <c r="S129" i="60"/>
  <c r="T131" i="60"/>
  <c r="P132" i="60"/>
  <c r="P131" i="60" s="1"/>
  <c r="Q131" i="60" s="1"/>
  <c r="S132" i="60"/>
  <c r="T132" i="60"/>
  <c r="P135" i="60"/>
  <c r="S135" i="60"/>
  <c r="T135" i="60"/>
  <c r="P136" i="60"/>
  <c r="Q136" i="60" s="1"/>
  <c r="S136" i="60"/>
  <c r="P138" i="60"/>
  <c r="S138" i="60"/>
  <c r="T138" i="60"/>
  <c r="P141" i="60"/>
  <c r="P140" i="60" s="1"/>
  <c r="Q140" i="60" s="1"/>
  <c r="S141" i="60"/>
  <c r="T141" i="60"/>
  <c r="P144" i="60"/>
  <c r="S144" i="60"/>
  <c r="P145" i="60"/>
  <c r="Q145" i="60" s="1"/>
  <c r="S145" i="60"/>
  <c r="P146" i="60"/>
  <c r="S146" i="60"/>
  <c r="T146" i="60"/>
  <c r="P149" i="60"/>
  <c r="S149" i="60"/>
  <c r="T149" i="60"/>
  <c r="P150" i="60"/>
  <c r="S150" i="60"/>
  <c r="T150" i="60"/>
  <c r="P151" i="60"/>
  <c r="Q151" i="60" s="1"/>
  <c r="S151" i="60"/>
  <c r="P153" i="60"/>
  <c r="S153" i="60"/>
  <c r="T153" i="60"/>
  <c r="P155" i="60"/>
  <c r="S155" i="60"/>
  <c r="T155" i="60"/>
  <c r="P157" i="60"/>
  <c r="S157" i="60"/>
  <c r="T157" i="60"/>
  <c r="P159" i="60"/>
  <c r="S159" i="60"/>
  <c r="T159" i="60"/>
  <c r="P161" i="60"/>
  <c r="S161" i="60"/>
  <c r="T161" i="60"/>
  <c r="P163" i="60"/>
  <c r="S163" i="60"/>
  <c r="T163" i="60"/>
  <c r="P168" i="60"/>
  <c r="P167" i="60" s="1"/>
  <c r="Q167" i="60" s="1"/>
  <c r="S168" i="60"/>
  <c r="T168" i="60"/>
  <c r="P171" i="60"/>
  <c r="Q171" i="60" s="1"/>
  <c r="S171" i="60"/>
  <c r="P172" i="60"/>
  <c r="S172" i="60"/>
  <c r="T172" i="60"/>
  <c r="P173" i="60"/>
  <c r="S173" i="60"/>
  <c r="P175" i="60"/>
  <c r="S175" i="60"/>
  <c r="T175" i="60"/>
  <c r="P178" i="60"/>
  <c r="S178" i="60"/>
  <c r="P179" i="60"/>
  <c r="Q179" i="60" s="1"/>
  <c r="S179" i="60"/>
  <c r="P180" i="60"/>
  <c r="Q180" i="60" s="1"/>
  <c r="S180" i="60"/>
  <c r="P183" i="60"/>
  <c r="Q183" i="60" s="1"/>
  <c r="S183" i="60"/>
  <c r="P184" i="60"/>
  <c r="O184" i="60" s="1"/>
  <c r="S184" i="60"/>
  <c r="T184" i="60"/>
  <c r="P185" i="60"/>
  <c r="S185" i="60"/>
  <c r="T185" i="60"/>
  <c r="P188" i="60"/>
  <c r="P187" i="60" s="1"/>
  <c r="Q187" i="60" s="1"/>
  <c r="S188" i="60"/>
  <c r="T188" i="60"/>
  <c r="P189" i="60"/>
  <c r="S189" i="60"/>
  <c r="T189" i="60"/>
  <c r="P192" i="60"/>
  <c r="P191" i="60" s="1"/>
  <c r="S192" i="60"/>
  <c r="T192" i="60"/>
  <c r="P195" i="60"/>
  <c r="S195" i="60"/>
  <c r="T195" i="60"/>
  <c r="P196" i="60"/>
  <c r="Q196" i="60" s="1"/>
  <c r="S196" i="60"/>
  <c r="T198" i="60"/>
  <c r="P199" i="60"/>
  <c r="Q199" i="60" s="1"/>
  <c r="S199" i="60"/>
  <c r="P200" i="60"/>
  <c r="Q200" i="60" s="1"/>
  <c r="S200" i="60"/>
  <c r="P201" i="60"/>
  <c r="Q201" i="60" s="1"/>
  <c r="S201" i="60"/>
  <c r="P202" i="60"/>
  <c r="Q202" i="60" s="1"/>
  <c r="S202" i="60"/>
  <c r="P205" i="60"/>
  <c r="S205" i="60"/>
  <c r="T205" i="60"/>
  <c r="P206" i="60"/>
  <c r="S206" i="60"/>
  <c r="T206" i="60"/>
  <c r="P207" i="60"/>
  <c r="Q207" i="60" s="1"/>
  <c r="S207" i="60"/>
  <c r="P209" i="60"/>
  <c r="S209" i="60"/>
  <c r="T209" i="60"/>
  <c r="P212" i="60"/>
  <c r="S212" i="60"/>
  <c r="T212" i="60"/>
  <c r="P213" i="60"/>
  <c r="S213" i="60"/>
  <c r="T213" i="60"/>
  <c r="P214" i="60"/>
  <c r="Q214" i="60" s="1"/>
  <c r="S214" i="60"/>
  <c r="P216" i="60"/>
  <c r="Q216" i="60" s="1"/>
  <c r="Q215" i="60" s="1"/>
  <c r="S216" i="60"/>
  <c r="T216" i="60"/>
  <c r="P219" i="60"/>
  <c r="Q219" i="60" s="1"/>
  <c r="S219" i="60"/>
  <c r="T219" i="60"/>
  <c r="P220" i="60"/>
  <c r="T220" i="60"/>
  <c r="O221" i="60"/>
  <c r="P221" i="60"/>
  <c r="Q221" i="60" s="1"/>
  <c r="T221" i="60"/>
  <c r="O222" i="60"/>
  <c r="P222" i="60"/>
  <c r="Q222" i="60" s="1"/>
  <c r="T222" i="60"/>
  <c r="P225" i="60"/>
  <c r="O225" i="60" s="1"/>
  <c r="S225" i="60"/>
  <c r="T225" i="60"/>
  <c r="P226" i="60"/>
  <c r="S226" i="60"/>
  <c r="T226" i="60"/>
  <c r="P227" i="60"/>
  <c r="S227" i="60"/>
  <c r="T227" i="60"/>
  <c r="P228" i="60"/>
  <c r="S228" i="60"/>
  <c r="T228" i="60"/>
  <c r="P231" i="60"/>
  <c r="P230" i="60" s="1" a="1"/>
  <c r="P230" i="60" s="1"/>
  <c r="Q230" i="60" s="1"/>
  <c r="S231" i="60"/>
  <c r="P232" i="60"/>
  <c r="S232" i="60"/>
  <c r="T236" i="60"/>
  <c r="P237" i="60"/>
  <c r="P236" i="60" s="1"/>
  <c r="S237" i="60"/>
  <c r="T237" i="60"/>
  <c r="T239" i="60"/>
  <c r="P240" i="60"/>
  <c r="P239" i="60" s="1"/>
  <c r="S240" i="60"/>
  <c r="T240" i="60"/>
  <c r="T242" i="60"/>
  <c r="P243" i="60"/>
  <c r="P242" i="60" s="1"/>
  <c r="S243" i="60"/>
  <c r="P245" i="60"/>
  <c r="T245" i="60"/>
  <c r="P246" i="60"/>
  <c r="S246" i="60"/>
  <c r="T246" i="60"/>
  <c r="T248" i="60"/>
  <c r="P249" i="60"/>
  <c r="S249" i="60"/>
  <c r="T249" i="60"/>
  <c r="P250" i="60"/>
  <c r="P248" i="60" s="1"/>
  <c r="S250" i="60"/>
  <c r="P253" i="60"/>
  <c r="S253" i="60"/>
  <c r="T253" i="60"/>
  <c r="P254" i="60"/>
  <c r="S254" i="60"/>
  <c r="T254" i="60"/>
  <c r="P257" i="60"/>
  <c r="P258" i="60"/>
  <c r="P259" i="60"/>
  <c r="S259" i="60"/>
  <c r="S261" i="60"/>
  <c r="P262" i="60"/>
  <c r="Q262" i="60" s="1"/>
  <c r="S262" i="60"/>
  <c r="P263" i="60"/>
  <c r="Q263" i="60" s="1"/>
  <c r="S263" i="60"/>
  <c r="P264" i="60"/>
  <c r="S264" i="60"/>
  <c r="T264" i="60"/>
  <c r="P265" i="60"/>
  <c r="Q265" i="60" s="1"/>
  <c r="S265" i="60"/>
  <c r="P9" i="62"/>
  <c r="P8" i="62" s="1"/>
  <c r="S9" i="62"/>
  <c r="P12" i="62"/>
  <c r="Q12" i="62" s="1"/>
  <c r="S12" i="62"/>
  <c r="P13" i="62"/>
  <c r="Q13" i="62" s="1"/>
  <c r="S13" i="62"/>
  <c r="P14" i="62"/>
  <c r="P11" i="62" s="1" a="1"/>
  <c r="P11" i="62" s="1"/>
  <c r="Q11" i="62" s="1"/>
  <c r="S14" i="62"/>
  <c r="P17" i="62"/>
  <c r="P16" i="62" s="1"/>
  <c r="S17" i="62"/>
  <c r="P20" i="62"/>
  <c r="Q20" i="62" s="1"/>
  <c r="Q19" i="62" s="1"/>
  <c r="S20" i="62"/>
  <c r="P23" i="62"/>
  <c r="P22" i="62" s="1"/>
  <c r="S23" i="62"/>
  <c r="S25" i="62"/>
  <c r="P26" i="62"/>
  <c r="S26" i="62"/>
  <c r="P27" i="62"/>
  <c r="S27" i="62"/>
  <c r="T27" i="62"/>
  <c r="T31" i="62"/>
  <c r="P32" i="62"/>
  <c r="P31" i="62" s="1"/>
  <c r="Q31" i="62" s="1"/>
  <c r="S32" i="62"/>
  <c r="T32" i="62"/>
  <c r="P33" i="62"/>
  <c r="S33" i="62"/>
  <c r="T33" i="62"/>
  <c r="P36" i="62"/>
  <c r="S36" i="62"/>
  <c r="T36" i="62"/>
  <c r="P37" i="62"/>
  <c r="Q37" i="62" s="1"/>
  <c r="S37" i="62"/>
  <c r="P39" i="62"/>
  <c r="S39" i="62"/>
  <c r="T39" i="62"/>
  <c r="P40" i="62"/>
  <c r="Q40" i="62" s="1"/>
  <c r="S40" i="62"/>
  <c r="P42" i="62"/>
  <c r="Q42" i="62" s="1"/>
  <c r="T42" i="62"/>
  <c r="P43" i="62"/>
  <c r="S43" i="62"/>
  <c r="T43" i="62"/>
  <c r="T45" i="62"/>
  <c r="P46" i="62"/>
  <c r="S46" i="62"/>
  <c r="T46" i="62"/>
  <c r="P47" i="62"/>
  <c r="Q47" i="62" s="1"/>
  <c r="S47" i="62"/>
  <c r="P49" i="62"/>
  <c r="S49" i="62"/>
  <c r="T49" i="62"/>
  <c r="P50" i="62"/>
  <c r="Q50" i="62" s="1"/>
  <c r="S50" i="62"/>
  <c r="P53" i="62"/>
  <c r="S53" i="62"/>
  <c r="P54" i="62"/>
  <c r="Q54" i="62" s="1"/>
  <c r="S54" i="62"/>
  <c r="P55" i="62"/>
  <c r="S55" i="62"/>
  <c r="T55" i="62"/>
  <c r="P58" i="62"/>
  <c r="P57" i="62" s="1"/>
  <c r="Q57" i="62" s="1"/>
  <c r="S58" i="62"/>
  <c r="T58" i="62"/>
  <c r="P61" i="62"/>
  <c r="S61" i="62"/>
  <c r="P62" i="62"/>
  <c r="P60" i="62" s="1"/>
  <c r="Q60" i="62" s="1"/>
  <c r="S62" i="62"/>
  <c r="T62" i="62"/>
  <c r="T64" i="62"/>
  <c r="P65" i="62"/>
  <c r="P64" i="62" s="1"/>
  <c r="Q64" i="62" s="1"/>
  <c r="S65" i="62"/>
  <c r="T65" i="62"/>
  <c r="T67" i="62"/>
  <c r="P68" i="62"/>
  <c r="S68" i="62"/>
  <c r="T68" i="62"/>
  <c r="P69" i="62"/>
  <c r="S69" i="62"/>
  <c r="P71" i="62"/>
  <c r="S71" i="62"/>
  <c r="T71" i="62"/>
  <c r="P72" i="62"/>
  <c r="Q72" i="62" s="1"/>
  <c r="S72" i="62"/>
  <c r="P75" i="62"/>
  <c r="P74" i="62" s="1"/>
  <c r="S75" i="62"/>
  <c r="T75" i="62"/>
  <c r="P80" i="62"/>
  <c r="Q80" i="62" s="1"/>
  <c r="S80" i="62"/>
  <c r="P81" i="62"/>
  <c r="Q81" i="62" s="1"/>
  <c r="S81" i="62"/>
  <c r="P82" i="62"/>
  <c r="Q82" i="62" s="1"/>
  <c r="S82" i="62"/>
  <c r="P83" i="62"/>
  <c r="Q83" i="62" s="1"/>
  <c r="S83" i="62"/>
  <c r="P84" i="62"/>
  <c r="Q84" i="62" s="1"/>
  <c r="S84" i="62"/>
  <c r="P85" i="62"/>
  <c r="Q85" i="62" s="1"/>
  <c r="S85" i="62"/>
  <c r="P86" i="62"/>
  <c r="Q86" i="62" s="1"/>
  <c r="S86" i="62"/>
  <c r="P87" i="62"/>
  <c r="Q87" i="62" s="1"/>
  <c r="S87" i="62"/>
  <c r="P90" i="62"/>
  <c r="Q90" i="62" s="1"/>
  <c r="S90" i="62"/>
  <c r="P91" i="62"/>
  <c r="S91" i="62"/>
  <c r="P92" i="62"/>
  <c r="Q92" i="62" s="1"/>
  <c r="S92" i="62"/>
  <c r="P93" i="62"/>
  <c r="Q93" i="62" s="1"/>
  <c r="S93" i="62"/>
  <c r="P96" i="62"/>
  <c r="S96" i="62"/>
  <c r="P97" i="62"/>
  <c r="S97" i="62"/>
  <c r="P98" i="62"/>
  <c r="Q98" i="62" s="1"/>
  <c r="S98" i="62"/>
  <c r="P99" i="62"/>
  <c r="Q99" i="62" s="1"/>
  <c r="S99" i="62"/>
  <c r="P100" i="62"/>
  <c r="Q100" i="62" s="1"/>
  <c r="S100" i="62"/>
  <c r="P102" i="62"/>
  <c r="Q102" i="62" s="1"/>
  <c r="Q101" i="62" s="1"/>
  <c r="S102" i="62"/>
  <c r="T102" i="62"/>
  <c r="P104" i="62"/>
  <c r="S104" i="62"/>
  <c r="T104" i="62"/>
  <c r="P106" i="62"/>
  <c r="S106" i="62"/>
  <c r="T106" i="62"/>
  <c r="P108" i="62"/>
  <c r="Q108" i="62" s="1"/>
  <c r="Q107" i="62" s="1"/>
  <c r="S108" i="62"/>
  <c r="T108" i="62"/>
  <c r="P110" i="62"/>
  <c r="Q110" i="62" s="1"/>
  <c r="Q109" i="62" s="1"/>
  <c r="S110" i="62"/>
  <c r="T110" i="62"/>
  <c r="P113" i="62"/>
  <c r="Q113" i="62" s="1"/>
  <c r="S113" i="62"/>
  <c r="P114" i="62"/>
  <c r="S114" i="62"/>
  <c r="T114" i="62"/>
  <c r="P115" i="62"/>
  <c r="Q115" i="62" s="1"/>
  <c r="S115" i="62"/>
  <c r="P116" i="62"/>
  <c r="Q116" i="62" s="1"/>
  <c r="S116" i="62"/>
  <c r="P117" i="62"/>
  <c r="Q117" i="62" s="1"/>
  <c r="S117" i="62"/>
  <c r="P118" i="62"/>
  <c r="Q118" i="62" s="1"/>
  <c r="S118" i="62"/>
  <c r="P119" i="62"/>
  <c r="Q119" i="62" s="1"/>
  <c r="S119" i="62"/>
  <c r="P120" i="62"/>
  <c r="Q120" i="62" s="1"/>
  <c r="S120" i="62"/>
  <c r="P121" i="62"/>
  <c r="Q121" i="62" s="1"/>
  <c r="S121" i="62"/>
  <c r="P122" i="62"/>
  <c r="Q122" i="62" s="1"/>
  <c r="S122" i="62"/>
  <c r="P125" i="62"/>
  <c r="Q125" i="62" s="1"/>
  <c r="S125" i="62"/>
  <c r="P128" i="62"/>
  <c r="S128" i="62"/>
  <c r="P129" i="62"/>
  <c r="S129" i="62"/>
  <c r="T131" i="62"/>
  <c r="P132" i="62"/>
  <c r="P131" i="62" s="1"/>
  <c r="Q131" i="62" s="1"/>
  <c r="S132" i="62"/>
  <c r="T132" i="62"/>
  <c r="P135" i="62"/>
  <c r="S135" i="62"/>
  <c r="T135" i="62"/>
  <c r="P136" i="62"/>
  <c r="Q136" i="62" s="1"/>
  <c r="S136" i="62"/>
  <c r="P138" i="62"/>
  <c r="S138" i="62"/>
  <c r="T138" i="62"/>
  <c r="P141" i="62"/>
  <c r="P140" i="62" s="1"/>
  <c r="Q140" i="62" s="1"/>
  <c r="S141" i="62"/>
  <c r="T141" i="62"/>
  <c r="P144" i="62"/>
  <c r="Q144" i="62" s="1"/>
  <c r="S144" i="62"/>
  <c r="P145" i="62"/>
  <c r="Q145" i="62" s="1"/>
  <c r="S145" i="62"/>
  <c r="P146" i="62"/>
  <c r="S146" i="62"/>
  <c r="T146" i="62"/>
  <c r="P149" i="62"/>
  <c r="S149" i="62"/>
  <c r="T149" i="62"/>
  <c r="P150" i="62"/>
  <c r="S150" i="62"/>
  <c r="T150" i="62"/>
  <c r="P151" i="62"/>
  <c r="Q151" i="62" s="1"/>
  <c r="S151" i="62"/>
  <c r="P153" i="62"/>
  <c r="S153" i="62"/>
  <c r="T153" i="62"/>
  <c r="P155" i="62"/>
  <c r="S155" i="62"/>
  <c r="T155" i="62"/>
  <c r="P157" i="62"/>
  <c r="S157" i="62"/>
  <c r="T157" i="62"/>
  <c r="P159" i="62"/>
  <c r="S159" i="62"/>
  <c r="T159" i="62"/>
  <c r="P161" i="62"/>
  <c r="S161" i="62"/>
  <c r="T161" i="62"/>
  <c r="P163" i="62"/>
  <c r="S163" i="62"/>
  <c r="T163" i="62"/>
  <c r="P168" i="62"/>
  <c r="P167" i="62" s="1"/>
  <c r="Q167" i="62" s="1"/>
  <c r="S168" i="62"/>
  <c r="T168" i="62"/>
  <c r="P171" i="62"/>
  <c r="Q171" i="62" s="1"/>
  <c r="S171" i="62"/>
  <c r="P172" i="62"/>
  <c r="S172" i="62"/>
  <c r="T172" i="62"/>
  <c r="P173" i="62"/>
  <c r="S173" i="62"/>
  <c r="P175" i="62"/>
  <c r="S175" i="62"/>
  <c r="T175" i="62"/>
  <c r="P178" i="62"/>
  <c r="S178" i="62"/>
  <c r="P179" i="62"/>
  <c r="Q179" i="62" s="1"/>
  <c r="S179" i="62"/>
  <c r="P180" i="62"/>
  <c r="Q180" i="62" s="1"/>
  <c r="S180" i="62"/>
  <c r="P183" i="62"/>
  <c r="Q183" i="62" s="1"/>
  <c r="S183" i="62"/>
  <c r="P184" i="62"/>
  <c r="S184" i="62"/>
  <c r="T184" i="62"/>
  <c r="P185" i="62"/>
  <c r="S185" i="62"/>
  <c r="T185" i="62"/>
  <c r="P188" i="62"/>
  <c r="S188" i="62"/>
  <c r="T188" i="62"/>
  <c r="P189" i="62"/>
  <c r="S189" i="62"/>
  <c r="T189" i="62"/>
  <c r="P192" i="62"/>
  <c r="P191" i="62" s="1"/>
  <c r="S192" i="62"/>
  <c r="T192" i="62"/>
  <c r="P195" i="62"/>
  <c r="S195" i="62"/>
  <c r="T195" i="62"/>
  <c r="P196" i="62"/>
  <c r="Q196" i="62" s="1"/>
  <c r="S196" i="62"/>
  <c r="T198" i="62"/>
  <c r="P199" i="62"/>
  <c r="Q199" i="62" s="1"/>
  <c r="S199" i="62"/>
  <c r="P200" i="62"/>
  <c r="Q200" i="62" s="1"/>
  <c r="S200" i="62"/>
  <c r="P201" i="62"/>
  <c r="Q201" i="62" s="1"/>
  <c r="S201" i="62"/>
  <c r="P202" i="62"/>
  <c r="Q202" i="62" s="1"/>
  <c r="S202" i="62"/>
  <c r="P205" i="62"/>
  <c r="S205" i="62"/>
  <c r="T205" i="62"/>
  <c r="P206" i="62"/>
  <c r="S206" i="62"/>
  <c r="T206" i="62"/>
  <c r="P207" i="62"/>
  <c r="Q207" i="62" s="1"/>
  <c r="S207" i="62"/>
  <c r="P209" i="62"/>
  <c r="S209" i="62"/>
  <c r="T209" i="62"/>
  <c r="P212" i="62"/>
  <c r="S212" i="62"/>
  <c r="T212" i="62"/>
  <c r="P213" i="62"/>
  <c r="S213" i="62"/>
  <c r="T213" i="62"/>
  <c r="P214" i="62"/>
  <c r="Q214" i="62" s="1"/>
  <c r="S214" i="62"/>
  <c r="P216" i="62"/>
  <c r="Q216" i="62" s="1"/>
  <c r="Q215" i="62" s="1"/>
  <c r="S216" i="62"/>
  <c r="T216" i="62"/>
  <c r="P219" i="62"/>
  <c r="S219" i="62"/>
  <c r="T219" i="62"/>
  <c r="P220" i="62"/>
  <c r="T220" i="62"/>
  <c r="O221" i="62"/>
  <c r="P221" i="62"/>
  <c r="Q221" i="62" s="1"/>
  <c r="T221" i="62"/>
  <c r="O222" i="62"/>
  <c r="P222" i="62"/>
  <c r="Q222" i="62" s="1"/>
  <c r="T222" i="62"/>
  <c r="P225" i="62"/>
  <c r="O225" i="62" s="1"/>
  <c r="S225" i="62"/>
  <c r="T225" i="62"/>
  <c r="P226" i="62"/>
  <c r="S226" i="62"/>
  <c r="T226" i="62"/>
  <c r="P227" i="62"/>
  <c r="S227" i="62"/>
  <c r="T227" i="62"/>
  <c r="P228" i="62"/>
  <c r="S228" i="62"/>
  <c r="T228" i="62"/>
  <c r="P231" i="62"/>
  <c r="S231" i="62"/>
  <c r="P232" i="62"/>
  <c r="Q232" i="62" s="1"/>
  <c r="S232" i="62"/>
  <c r="T236" i="62"/>
  <c r="P237" i="62"/>
  <c r="P236" i="62" s="1"/>
  <c r="S237" i="62"/>
  <c r="T237" i="62"/>
  <c r="T239" i="62"/>
  <c r="P240" i="62"/>
  <c r="P239" i="62" s="1"/>
  <c r="S240" i="62"/>
  <c r="T240" i="62"/>
  <c r="T242" i="62"/>
  <c r="P243" i="62"/>
  <c r="P242" i="62" s="1"/>
  <c r="S243" i="62"/>
  <c r="T245" i="62"/>
  <c r="P246" i="62"/>
  <c r="P245" i="62" s="1"/>
  <c r="S246" i="62"/>
  <c r="T246" i="62"/>
  <c r="T248" i="62"/>
  <c r="P249" i="62"/>
  <c r="S249" i="62"/>
  <c r="T249" i="62"/>
  <c r="P250" i="62"/>
  <c r="S250" i="62"/>
  <c r="P253" i="62"/>
  <c r="S253" i="62"/>
  <c r="T253" i="62"/>
  <c r="P254" i="62"/>
  <c r="S254" i="62"/>
  <c r="T254" i="62"/>
  <c r="P257" i="62"/>
  <c r="Q257" i="62" s="1"/>
  <c r="P258" i="62"/>
  <c r="Q258" i="62" s="1"/>
  <c r="P259" i="62"/>
  <c r="S259" i="62"/>
  <c r="S261" i="62"/>
  <c r="P262" i="62"/>
  <c r="Q262" i="62" s="1"/>
  <c r="S262" i="62"/>
  <c r="P263" i="62"/>
  <c r="S263" i="62"/>
  <c r="P264" i="62"/>
  <c r="S264" i="62"/>
  <c r="T264" i="62"/>
  <c r="P265" i="62"/>
  <c r="S265" i="62"/>
  <c r="P9" i="64"/>
  <c r="P8" i="64" s="1"/>
  <c r="S9" i="64"/>
  <c r="P12" i="64"/>
  <c r="Q12" i="64" s="1"/>
  <c r="S12" i="64"/>
  <c r="P13" i="64"/>
  <c r="Q13" i="64" s="1"/>
  <c r="S13" i="64"/>
  <c r="P14" i="64"/>
  <c r="P11" i="64" s="1" a="1"/>
  <c r="P11" i="64" s="1"/>
  <c r="Q11" i="64" s="1"/>
  <c r="S14" i="64"/>
  <c r="P17" i="64"/>
  <c r="P16" i="64" s="1"/>
  <c r="S17" i="64"/>
  <c r="P20" i="64"/>
  <c r="Q20" i="64" s="1"/>
  <c r="Q19" i="64" s="1"/>
  <c r="S20" i="64"/>
  <c r="P23" i="64"/>
  <c r="P22" i="64" s="1"/>
  <c r="S23" i="64"/>
  <c r="S25" i="64"/>
  <c r="P26" i="64"/>
  <c r="S26" i="64"/>
  <c r="P27" i="64"/>
  <c r="S27" i="64"/>
  <c r="T27" i="64"/>
  <c r="T31" i="64"/>
  <c r="P32" i="64"/>
  <c r="P31" i="64" s="1"/>
  <c r="Q31" i="64" s="1"/>
  <c r="S32" i="64"/>
  <c r="T32" i="64"/>
  <c r="P33" i="64"/>
  <c r="S33" i="64"/>
  <c r="T33" i="64"/>
  <c r="P36" i="64"/>
  <c r="S36" i="64"/>
  <c r="T36" i="64"/>
  <c r="P37" i="64"/>
  <c r="Q37" i="64" s="1"/>
  <c r="S37" i="64"/>
  <c r="P39" i="64"/>
  <c r="S39" i="64"/>
  <c r="T39" i="64"/>
  <c r="P40" i="64"/>
  <c r="Q40" i="64" s="1"/>
  <c r="S40" i="64"/>
  <c r="P42" i="64"/>
  <c r="Q42" i="64" s="1"/>
  <c r="T42" i="64"/>
  <c r="P43" i="64"/>
  <c r="S43" i="64"/>
  <c r="T43" i="64"/>
  <c r="T45" i="64"/>
  <c r="P46" i="64"/>
  <c r="S46" i="64"/>
  <c r="T46" i="64"/>
  <c r="P47" i="64"/>
  <c r="S47" i="64"/>
  <c r="P49" i="64"/>
  <c r="S49" i="64"/>
  <c r="T49" i="64"/>
  <c r="P50" i="64"/>
  <c r="S50" i="64"/>
  <c r="P53" i="64"/>
  <c r="Q53" i="64" s="1"/>
  <c r="S53" i="64"/>
  <c r="P54" i="64"/>
  <c r="S54" i="64"/>
  <c r="P55" i="64"/>
  <c r="S55" i="64"/>
  <c r="T55" i="64"/>
  <c r="P58" i="64"/>
  <c r="P57" i="64" s="1"/>
  <c r="Q57" i="64" s="1"/>
  <c r="S58" i="64"/>
  <c r="T58" i="64"/>
  <c r="P61" i="64"/>
  <c r="S61" i="64"/>
  <c r="P62" i="64"/>
  <c r="P60" i="64" s="1"/>
  <c r="Q60" i="64" s="1"/>
  <c r="S62" i="64"/>
  <c r="T62" i="64"/>
  <c r="T64" i="64"/>
  <c r="P65" i="64"/>
  <c r="P64" i="64" s="1"/>
  <c r="Q64" i="64" s="1"/>
  <c r="S65" i="64"/>
  <c r="T65" i="64"/>
  <c r="T67" i="64"/>
  <c r="P68" i="64"/>
  <c r="S68" i="64"/>
  <c r="T68" i="64"/>
  <c r="P69" i="64"/>
  <c r="S69" i="64"/>
  <c r="P71" i="64"/>
  <c r="S71" i="64"/>
  <c r="T71" i="64"/>
  <c r="P72" i="64"/>
  <c r="Q72" i="64" s="1"/>
  <c r="S72" i="64"/>
  <c r="P75" i="64"/>
  <c r="P74" i="64" s="1"/>
  <c r="S75" i="64"/>
  <c r="T75" i="64"/>
  <c r="P80" i="64"/>
  <c r="S80" i="64"/>
  <c r="P81" i="64"/>
  <c r="Q81" i="64" s="1"/>
  <c r="S81" i="64"/>
  <c r="P82" i="64"/>
  <c r="Q82" i="64" s="1"/>
  <c r="S82" i="64"/>
  <c r="P83" i="64"/>
  <c r="S83" i="64"/>
  <c r="P84" i="64"/>
  <c r="Q84" i="64" s="1"/>
  <c r="S84" i="64"/>
  <c r="P85" i="64"/>
  <c r="Q85" i="64" s="1"/>
  <c r="S85" i="64"/>
  <c r="P86" i="64"/>
  <c r="Q86" i="64" s="1"/>
  <c r="S86" i="64"/>
  <c r="P87" i="64"/>
  <c r="S87" i="64"/>
  <c r="P90" i="64"/>
  <c r="Q90" i="64" s="1"/>
  <c r="S90" i="64"/>
  <c r="P91" i="64"/>
  <c r="Q91" i="64" s="1"/>
  <c r="S91" i="64"/>
  <c r="P92" i="64"/>
  <c r="Q92" i="64" s="1"/>
  <c r="S92" i="64"/>
  <c r="P93" i="64"/>
  <c r="Q93" i="64" s="1"/>
  <c r="S93" i="64"/>
  <c r="P96" i="64"/>
  <c r="S96" i="64"/>
  <c r="P97" i="64"/>
  <c r="S97" i="64"/>
  <c r="P98" i="64"/>
  <c r="Q98" i="64" s="1"/>
  <c r="S98" i="64"/>
  <c r="P99" i="64"/>
  <c r="Q99" i="64" s="1"/>
  <c r="S99" i="64"/>
  <c r="P100" i="64"/>
  <c r="Q100" i="64" s="1"/>
  <c r="S100" i="64"/>
  <c r="P102" i="64"/>
  <c r="S102" i="64"/>
  <c r="T102" i="64"/>
  <c r="P104" i="64"/>
  <c r="S104" i="64"/>
  <c r="T104" i="64"/>
  <c r="P106" i="64"/>
  <c r="S106" i="64"/>
  <c r="T106" i="64"/>
  <c r="P108" i="64"/>
  <c r="Q108" i="64" s="1"/>
  <c r="Q107" i="64" s="1"/>
  <c r="S108" i="64"/>
  <c r="T108" i="64"/>
  <c r="P110" i="64"/>
  <c r="Q110" i="64" s="1"/>
  <c r="Q109" i="64" s="1"/>
  <c r="S110" i="64"/>
  <c r="T110" i="64"/>
  <c r="P113" i="64"/>
  <c r="Q113" i="64" s="1"/>
  <c r="S113" i="64"/>
  <c r="P114" i="64"/>
  <c r="S114" i="64"/>
  <c r="T114" i="64"/>
  <c r="P115" i="64"/>
  <c r="Q115" i="64" s="1"/>
  <c r="S115" i="64"/>
  <c r="P116" i="64"/>
  <c r="Q116" i="64" s="1"/>
  <c r="S116" i="64"/>
  <c r="P117" i="64"/>
  <c r="Q117" i="64" s="1"/>
  <c r="S117" i="64"/>
  <c r="P118" i="64"/>
  <c r="Q118" i="64" s="1"/>
  <c r="S118" i="64"/>
  <c r="P119" i="64"/>
  <c r="Q119" i="64" s="1"/>
  <c r="S119" i="64"/>
  <c r="P120" i="64"/>
  <c r="Q120" i="64" s="1"/>
  <c r="S120" i="64"/>
  <c r="P121" i="64"/>
  <c r="Q121" i="64" s="1"/>
  <c r="S121" i="64"/>
  <c r="P122" i="64"/>
  <c r="Q122" i="64" s="1"/>
  <c r="S122" i="64"/>
  <c r="P125" i="64"/>
  <c r="P124" i="64" s="1"/>
  <c r="Q124" i="64" s="1"/>
  <c r="S125" i="64"/>
  <c r="P128" i="64"/>
  <c r="S128" i="64"/>
  <c r="P129" i="64"/>
  <c r="S129" i="64"/>
  <c r="T131" i="64"/>
  <c r="P132" i="64"/>
  <c r="P131" i="64" s="1"/>
  <c r="Q131" i="64" s="1"/>
  <c r="S132" i="64"/>
  <c r="T132" i="64"/>
  <c r="P135" i="64"/>
  <c r="S135" i="64"/>
  <c r="T135" i="64"/>
  <c r="P136" i="64"/>
  <c r="Q136" i="64" s="1"/>
  <c r="S136" i="64"/>
  <c r="P138" i="64"/>
  <c r="S138" i="64"/>
  <c r="T138" i="64"/>
  <c r="P141" i="64"/>
  <c r="P140" i="64" s="1"/>
  <c r="Q140" i="64" s="1"/>
  <c r="S141" i="64"/>
  <c r="T141" i="64"/>
  <c r="P143" i="64" a="1"/>
  <c r="P143" i="64" s="1"/>
  <c r="P144" i="64"/>
  <c r="S144" i="64"/>
  <c r="P145" i="64"/>
  <c r="Q145" i="64" s="1"/>
  <c r="S145" i="64"/>
  <c r="P146" i="64"/>
  <c r="S146" i="64"/>
  <c r="T146" i="64"/>
  <c r="P149" i="64"/>
  <c r="O149" i="64" s="1"/>
  <c r="S149" i="64"/>
  <c r="T149" i="64"/>
  <c r="P150" i="64"/>
  <c r="S150" i="64"/>
  <c r="T150" i="64"/>
  <c r="P151" i="64"/>
  <c r="Q151" i="64" s="1"/>
  <c r="S151" i="64"/>
  <c r="P153" i="64"/>
  <c r="S153" i="64"/>
  <c r="T153" i="64"/>
  <c r="P155" i="64"/>
  <c r="S155" i="64"/>
  <c r="T155" i="64"/>
  <c r="P157" i="64"/>
  <c r="S157" i="64"/>
  <c r="T157" i="64"/>
  <c r="P159" i="64"/>
  <c r="S159" i="64"/>
  <c r="T159" i="64"/>
  <c r="P161" i="64"/>
  <c r="S161" i="64"/>
  <c r="T161" i="64"/>
  <c r="P163" i="64"/>
  <c r="S163" i="64"/>
  <c r="T163" i="64"/>
  <c r="P168" i="64"/>
  <c r="P167" i="64" s="1"/>
  <c r="Q167" i="64" s="1"/>
  <c r="S168" i="64"/>
  <c r="T168" i="64"/>
  <c r="P171" i="64"/>
  <c r="S171" i="64"/>
  <c r="P172" i="64"/>
  <c r="S172" i="64"/>
  <c r="T172" i="64"/>
  <c r="P173" i="64"/>
  <c r="S173" i="64"/>
  <c r="P175" i="64"/>
  <c r="S175" i="64"/>
  <c r="T175" i="64"/>
  <c r="P178" i="64"/>
  <c r="S178" i="64"/>
  <c r="P179" i="64"/>
  <c r="Q179" i="64" s="1"/>
  <c r="S179" i="64"/>
  <c r="P180" i="64"/>
  <c r="Q180" i="64" s="1"/>
  <c r="S180" i="64"/>
  <c r="P183" i="64"/>
  <c r="S183" i="64"/>
  <c r="P184" i="64"/>
  <c r="S184" i="64"/>
  <c r="T184" i="64"/>
  <c r="P185" i="64"/>
  <c r="S185" i="64"/>
  <c r="T185" i="64"/>
  <c r="P188" i="64"/>
  <c r="P187" i="64" s="1"/>
  <c r="Q187" i="64" s="1"/>
  <c r="S188" i="64"/>
  <c r="T188" i="64"/>
  <c r="P189" i="64"/>
  <c r="S189" i="64"/>
  <c r="T189" i="64"/>
  <c r="P192" i="64"/>
  <c r="P191" i="64" s="1"/>
  <c r="S192" i="64"/>
  <c r="T192" i="64"/>
  <c r="P195" i="64"/>
  <c r="P194" i="64" s="1" a="1"/>
  <c r="P194" i="64" s="1"/>
  <c r="Q194" i="64" s="1"/>
  <c r="S195" i="64"/>
  <c r="T195" i="64"/>
  <c r="P196" i="64"/>
  <c r="S196" i="64"/>
  <c r="T198" i="64"/>
  <c r="P199" i="64"/>
  <c r="Q199" i="64" s="1"/>
  <c r="S199" i="64"/>
  <c r="P200" i="64"/>
  <c r="Q200" i="64" s="1"/>
  <c r="S200" i="64"/>
  <c r="P201" i="64"/>
  <c r="S201" i="64"/>
  <c r="P202" i="64"/>
  <c r="Q202" i="64" s="1"/>
  <c r="S202" i="64"/>
  <c r="P205" i="64"/>
  <c r="S205" i="64"/>
  <c r="T205" i="64"/>
  <c r="P206" i="64"/>
  <c r="S206" i="64"/>
  <c r="T206" i="64"/>
  <c r="P207" i="64"/>
  <c r="Q207" i="64" s="1"/>
  <c r="S207" i="64"/>
  <c r="P209" i="64"/>
  <c r="S209" i="64"/>
  <c r="T209" i="64"/>
  <c r="P212" i="64"/>
  <c r="S212" i="64"/>
  <c r="T212" i="64"/>
  <c r="P213" i="64"/>
  <c r="S213" i="64"/>
  <c r="T213" i="64"/>
  <c r="P214" i="64"/>
  <c r="Q214" i="64" s="1"/>
  <c r="S214" i="64"/>
  <c r="P216" i="64"/>
  <c r="Q216" i="64" s="1"/>
  <c r="Q215" i="64" s="1"/>
  <c r="S216" i="64"/>
  <c r="T216" i="64"/>
  <c r="P219" i="64"/>
  <c r="S219" i="64"/>
  <c r="T219" i="64"/>
  <c r="P220" i="64"/>
  <c r="T220" i="64"/>
  <c r="O221" i="64"/>
  <c r="P221" i="64"/>
  <c r="Q221" i="64" s="1"/>
  <c r="T221" i="64"/>
  <c r="O222" i="64"/>
  <c r="P222" i="64"/>
  <c r="Q222" i="64" s="1"/>
  <c r="T222" i="64"/>
  <c r="P225" i="64"/>
  <c r="S225" i="64"/>
  <c r="T225" i="64"/>
  <c r="P226" i="64"/>
  <c r="O225" i="64" s="1"/>
  <c r="S226" i="64"/>
  <c r="T226" i="64"/>
  <c r="P227" i="64"/>
  <c r="S227" i="64"/>
  <c r="T227" i="64"/>
  <c r="P228" i="64"/>
  <c r="S228" i="64"/>
  <c r="T228" i="64"/>
  <c r="P231" i="64"/>
  <c r="P230" i="64" s="1" a="1"/>
  <c r="P230" i="64" s="1"/>
  <c r="Q230" i="64" s="1"/>
  <c r="S231" i="64"/>
  <c r="P232" i="64"/>
  <c r="Q232" i="64" s="1"/>
  <c r="S232" i="64"/>
  <c r="T236" i="64"/>
  <c r="P237" i="64"/>
  <c r="P236" i="64" s="1"/>
  <c r="S237" i="64"/>
  <c r="T237" i="64"/>
  <c r="T239" i="64"/>
  <c r="P240" i="64"/>
  <c r="P239" i="64" s="1"/>
  <c r="S240" i="64"/>
  <c r="T240" i="64"/>
  <c r="P242" i="64"/>
  <c r="T242" i="64"/>
  <c r="P243" i="64"/>
  <c r="Q243" i="64" s="1"/>
  <c r="Q242" i="64" s="1"/>
  <c r="S243" i="64"/>
  <c r="P245" i="64"/>
  <c r="T245" i="64"/>
  <c r="P246" i="64"/>
  <c r="S246" i="64"/>
  <c r="T246" i="64"/>
  <c r="T248" i="64"/>
  <c r="P249" i="64"/>
  <c r="S249" i="64"/>
  <c r="T249" i="64"/>
  <c r="P250" i="64"/>
  <c r="Q250" i="64" s="1"/>
  <c r="S250" i="64"/>
  <c r="P253" i="64"/>
  <c r="S253" i="64"/>
  <c r="T253" i="64"/>
  <c r="P254" i="64"/>
  <c r="P252" i="64" s="1"/>
  <c r="S254" i="64"/>
  <c r="T254" i="64"/>
  <c r="P257" i="64"/>
  <c r="Q257" i="64" s="1"/>
  <c r="O258" i="64"/>
  <c r="P258" i="64"/>
  <c r="Q258" i="64" s="1"/>
  <c r="P259" i="64"/>
  <c r="S259" i="64"/>
  <c r="P261" i="64"/>
  <c r="Q261" i="64" s="1"/>
  <c r="S261" i="64"/>
  <c r="P262" i="64"/>
  <c r="Q262" i="64" s="1"/>
  <c r="S262" i="64"/>
  <c r="P263" i="64"/>
  <c r="Q263" i="64" s="1"/>
  <c r="S263" i="64"/>
  <c r="P264" i="64"/>
  <c r="S264" i="64"/>
  <c r="T264" i="64"/>
  <c r="P265" i="64"/>
  <c r="Q265" i="64" s="1"/>
  <c r="S265" i="64"/>
  <c r="P19" i="64" l="1"/>
  <c r="P261" i="62"/>
  <c r="Q261" i="62" s="1"/>
  <c r="Q14" i="64"/>
  <c r="Q183" i="64"/>
  <c r="P182" i="64"/>
  <c r="P95" i="64"/>
  <c r="Q95" i="64" s="1"/>
  <c r="Q96" i="64"/>
  <c r="P79" i="64" a="1"/>
  <c r="P79" i="64" s="1"/>
  <c r="Q79" i="64" s="1"/>
  <c r="Q80" i="64"/>
  <c r="P45" i="64"/>
  <c r="Q47" i="64"/>
  <c r="P224" i="64"/>
  <c r="P218" i="64" a="1"/>
  <c r="P218" i="64" s="1"/>
  <c r="Q218" i="64" s="1"/>
  <c r="Q219" i="64"/>
  <c r="P198" i="64" a="1"/>
  <c r="P198" i="64" s="1"/>
  <c r="Q198" i="64" s="1"/>
  <c r="P177" i="64" a="1"/>
  <c r="P177" i="64" s="1"/>
  <c r="Q177" i="64" s="1"/>
  <c r="Q178" i="64"/>
  <c r="P148" i="64" a="1"/>
  <c r="P148" i="64" s="1"/>
  <c r="Q148" i="64" s="1"/>
  <c r="P95" i="60"/>
  <c r="Q95" i="60" s="1"/>
  <c r="Q256" i="60" a="1"/>
  <c r="Q256" i="60" s="1"/>
  <c r="Q257" i="60"/>
  <c r="P143" i="60" a="1"/>
  <c r="P143" i="60" s="1"/>
  <c r="Q144" i="60"/>
  <c r="P22" i="60"/>
  <c r="Q23" i="60"/>
  <c r="Q22" i="60" s="1"/>
  <c r="P8" i="60"/>
  <c r="Q9" i="60"/>
  <c r="O253" i="64"/>
  <c r="P52" i="62"/>
  <c r="Q52" i="62" s="1"/>
  <c r="Q125" i="60"/>
  <c r="P124" i="60"/>
  <c r="Q124" i="60" s="1"/>
  <c r="Q125" i="64"/>
  <c r="Q231" i="64"/>
  <c r="P67" i="64"/>
  <c r="Q67" i="64" s="1"/>
  <c r="P211" i="62"/>
  <c r="P67" i="62"/>
  <c r="Q67" i="62" s="1"/>
  <c r="P177" i="60" a="1"/>
  <c r="P177" i="60" s="1"/>
  <c r="Q177" i="60" s="1"/>
  <c r="Q23" i="64"/>
  <c r="Q22" i="64" s="1"/>
  <c r="Q256" i="64" a="1"/>
  <c r="Q256" i="64" s="1"/>
  <c r="P204" i="64"/>
  <c r="Q204" i="64" s="1"/>
  <c r="P248" i="64"/>
  <c r="O212" i="64"/>
  <c r="O184" i="64"/>
  <c r="P134" i="64"/>
  <c r="Q134" i="64" s="1"/>
  <c r="P127" i="64"/>
  <c r="P52" i="64"/>
  <c r="Q52" i="64" s="1"/>
  <c r="P35" i="64"/>
  <c r="Q35" i="64" s="1"/>
  <c r="P25" i="64"/>
  <c r="Q25" i="64" s="1"/>
  <c r="P194" i="62" a="1"/>
  <c r="P194" i="62" s="1"/>
  <c r="Q194" i="62" s="1"/>
  <c r="P148" i="62" a="1"/>
  <c r="P148" i="62" s="1"/>
  <c r="Q148" i="62" s="1"/>
  <c r="P35" i="62"/>
  <c r="Q35" i="62" s="1"/>
  <c r="O258" i="60"/>
  <c r="O253" i="60"/>
  <c r="P194" i="60" a="1"/>
  <c r="P194" i="60" s="1"/>
  <c r="Q194" i="60" s="1"/>
  <c r="P134" i="60"/>
  <c r="Q134" i="60" s="1"/>
  <c r="Q17" i="64"/>
  <c r="Q16" i="64" s="1"/>
  <c r="Q69" i="64"/>
  <c r="Q243" i="60"/>
  <c r="Q242" i="60" s="1"/>
  <c r="Q23" i="62"/>
  <c r="Q22" i="62" s="1"/>
  <c r="Q8" i="64"/>
  <c r="Q26" i="64"/>
  <c r="Q54" i="64"/>
  <c r="P124" i="62"/>
  <c r="Q124" i="62" s="1"/>
  <c r="Q69" i="62"/>
  <c r="O253" i="62"/>
  <c r="P143" i="62" a="1"/>
  <c r="P143" i="62" s="1"/>
  <c r="Q243" i="62"/>
  <c r="Q242" i="62" s="1"/>
  <c r="Q265" i="62"/>
  <c r="P248" i="62"/>
  <c r="P230" i="62" a="1"/>
  <c r="P230" i="62" s="1"/>
  <c r="Q230" i="62" s="1"/>
  <c r="P218" i="62" a="1"/>
  <c r="P218" i="62" s="1"/>
  <c r="Q218" i="62" s="1"/>
  <c r="P187" i="62"/>
  <c r="Q187" i="62" s="1"/>
  <c r="Q17" i="62"/>
  <c r="Q16" i="62" s="1"/>
  <c r="Q219" i="62"/>
  <c r="P204" i="62"/>
  <c r="Q204" i="62" s="1"/>
  <c r="O184" i="62"/>
  <c r="P177" i="62" a="1"/>
  <c r="P177" i="62" s="1"/>
  <c r="Q177" i="62" s="1"/>
  <c r="P19" i="62"/>
  <c r="Q256" i="62" a="1"/>
  <c r="Q256" i="62" s="1"/>
  <c r="P224" i="62"/>
  <c r="P182" i="62"/>
  <c r="P134" i="62"/>
  <c r="Q134" i="62" s="1"/>
  <c r="P127" i="62"/>
  <c r="P25" i="62"/>
  <c r="Q25" i="62" s="1"/>
  <c r="Q8" i="62"/>
  <c r="Q53" i="62"/>
  <c r="Q231" i="62"/>
  <c r="O149" i="62"/>
  <c r="Q14" i="62"/>
  <c r="O258" i="62"/>
  <c r="P95" i="62"/>
  <c r="Q95" i="62" s="1"/>
  <c r="P79" i="62" a="1"/>
  <c r="P79" i="62" s="1"/>
  <c r="Q79" i="62" s="1"/>
  <c r="P45" i="62"/>
  <c r="Q9" i="62"/>
  <c r="Q96" i="62"/>
  <c r="Q178" i="62"/>
  <c r="Q250" i="62"/>
  <c r="P19" i="60"/>
  <c r="P261" i="60"/>
  <c r="Q261" i="60" s="1"/>
  <c r="O212" i="60"/>
  <c r="P127" i="60"/>
  <c r="P25" i="60"/>
  <c r="Q25" i="60" s="1"/>
  <c r="Q26" i="60"/>
  <c r="Q231" i="60"/>
  <c r="Q258" i="60"/>
  <c r="Q98" i="60"/>
  <c r="P252" i="60"/>
  <c r="P218" i="60" a="1"/>
  <c r="P218" i="60" s="1"/>
  <c r="Q218" i="60" s="1"/>
  <c r="P52" i="60"/>
  <c r="Q52" i="60" s="1"/>
  <c r="P31" i="60"/>
  <c r="Q31" i="60" s="1"/>
  <c r="P11" i="60" a="1"/>
  <c r="P11" i="60" s="1"/>
  <c r="Q11" i="60" s="1"/>
  <c r="Q250" i="60"/>
  <c r="P182" i="60"/>
  <c r="P148" i="60" a="1"/>
  <c r="P148" i="60" s="1"/>
  <c r="Q148" i="60" s="1"/>
  <c r="P204" i="60"/>
  <c r="Q204" i="60" s="1"/>
  <c r="Q17" i="60"/>
  <c r="Q16" i="60" s="1"/>
  <c r="Q53" i="60"/>
  <c r="P224" i="60"/>
  <c r="P79" i="60" a="1"/>
  <c r="P79" i="60" s="1"/>
  <c r="Q79" i="60" s="1"/>
  <c r="O149" i="60"/>
  <c r="P35" i="60"/>
  <c r="Q35" i="60" s="1"/>
  <c r="Q8" i="60"/>
  <c r="P112" i="60" a="1"/>
  <c r="P112" i="60" s="1"/>
  <c r="Q112" i="60" s="1"/>
  <c r="P89" i="60"/>
  <c r="Q89" i="60" s="1"/>
  <c r="P256" i="60"/>
  <c r="O178" i="60"/>
  <c r="P211" i="60"/>
  <c r="O205" i="60"/>
  <c r="P198" i="60" a="1"/>
  <c r="P198" i="60" s="1"/>
  <c r="Q198" i="60" s="1"/>
  <c r="O199" i="60"/>
  <c r="O212" i="62"/>
  <c r="O178" i="62"/>
  <c r="P198" i="62" a="1"/>
  <c r="P198" i="62" s="1"/>
  <c r="Q198" i="62" s="1"/>
  <c r="P112" i="62" a="1"/>
  <c r="P112" i="62" s="1"/>
  <c r="Q112" i="62" s="1"/>
  <c r="O205" i="62"/>
  <c r="P89" i="62"/>
  <c r="Q89" i="62" s="1"/>
  <c r="P256" i="62"/>
  <c r="O199" i="62"/>
  <c r="P252" i="62"/>
  <c r="P256" i="64"/>
  <c r="O178" i="64"/>
  <c r="P211" i="64"/>
  <c r="O199" i="64"/>
  <c r="P89" i="64"/>
  <c r="Q89" i="64" s="1"/>
  <c r="O205" i="64"/>
  <c r="P112" i="64" a="1"/>
  <c r="P112" i="64" s="1"/>
  <c r="Q112" i="64" s="1"/>
  <c r="S265" i="49" l="1"/>
  <c r="P265" i="49"/>
  <c r="Q265" i="49" s="1"/>
  <c r="T264" i="49"/>
  <c r="S264" i="49"/>
  <c r="P264" i="49"/>
  <c r="S263" i="49"/>
  <c r="P263" i="49"/>
  <c r="Q263" i="49" s="1"/>
  <c r="S262" i="49"/>
  <c r="P262" i="49"/>
  <c r="Q262" i="49" s="1"/>
  <c r="S261" i="49"/>
  <c r="S259" i="49"/>
  <c r="P259" i="49"/>
  <c r="P258" i="49"/>
  <c r="Q258" i="49" s="1"/>
  <c r="P257" i="49"/>
  <c r="T254" i="49"/>
  <c r="S254" i="49"/>
  <c r="P254" i="49"/>
  <c r="T253" i="49"/>
  <c r="S253" i="49"/>
  <c r="P253" i="49"/>
  <c r="O253" i="49" s="1"/>
  <c r="S250" i="49"/>
  <c r="P250" i="49"/>
  <c r="Q250" i="49" s="1"/>
  <c r="T249" i="49"/>
  <c r="S249" i="49"/>
  <c r="P249" i="49"/>
  <c r="T248" i="49"/>
  <c r="T246" i="49"/>
  <c r="S246" i="49"/>
  <c r="P246" i="49"/>
  <c r="P245" i="49" s="1"/>
  <c r="T245" i="49"/>
  <c r="S243" i="49"/>
  <c r="P243" i="49"/>
  <c r="T242" i="49"/>
  <c r="T240" i="49"/>
  <c r="S240" i="49"/>
  <c r="P240" i="49"/>
  <c r="P239" i="49" s="1"/>
  <c r="T239" i="49"/>
  <c r="T237" i="49"/>
  <c r="S237" i="49"/>
  <c r="P237" i="49"/>
  <c r="P236" i="49" s="1"/>
  <c r="T236" i="49"/>
  <c r="S232" i="49"/>
  <c r="P232" i="49"/>
  <c r="Q232" i="49" s="1"/>
  <c r="S231" i="49"/>
  <c r="P231" i="49"/>
  <c r="Q231" i="49" s="1"/>
  <c r="T228" i="49"/>
  <c r="S228" i="49"/>
  <c r="P228" i="49"/>
  <c r="T227" i="49"/>
  <c r="S227" i="49"/>
  <c r="P227" i="49"/>
  <c r="T226" i="49"/>
  <c r="S226" i="49"/>
  <c r="P226" i="49"/>
  <c r="T225" i="49"/>
  <c r="S225" i="49"/>
  <c r="P225" i="49"/>
  <c r="T222" i="49"/>
  <c r="P222" i="49"/>
  <c r="Q222" i="49" s="1"/>
  <c r="O222" i="49"/>
  <c r="T221" i="49"/>
  <c r="P221" i="49"/>
  <c r="Q221" i="49" s="1"/>
  <c r="O221" i="49"/>
  <c r="T220" i="49"/>
  <c r="P220" i="49"/>
  <c r="T219" i="49"/>
  <c r="S219" i="49"/>
  <c r="P219" i="49"/>
  <c r="Q219" i="49" s="1"/>
  <c r="T216" i="49"/>
  <c r="S216" i="49"/>
  <c r="P216" i="49"/>
  <c r="Q216" i="49" s="1"/>
  <c r="Q215" i="49" s="1"/>
  <c r="S214" i="49"/>
  <c r="P214" i="49"/>
  <c r="Q214" i="49" s="1"/>
  <c r="T213" i="49"/>
  <c r="S213" i="49"/>
  <c r="P213" i="49"/>
  <c r="T212" i="49"/>
  <c r="S212" i="49"/>
  <c r="P212" i="49"/>
  <c r="T209" i="49"/>
  <c r="S209" i="49"/>
  <c r="P209" i="49"/>
  <c r="S207" i="49"/>
  <c r="P207" i="49"/>
  <c r="Q207" i="49" s="1"/>
  <c r="T206" i="49"/>
  <c r="S206" i="49"/>
  <c r="P206" i="49"/>
  <c r="T205" i="49"/>
  <c r="S205" i="49"/>
  <c r="P205" i="49"/>
  <c r="S202" i="49"/>
  <c r="P202" i="49"/>
  <c r="Q202" i="49" s="1"/>
  <c r="S201" i="49"/>
  <c r="P201" i="49"/>
  <c r="Q201" i="49" s="1"/>
  <c r="S200" i="49"/>
  <c r="P200" i="49"/>
  <c r="Q200" i="49" s="1"/>
  <c r="S199" i="49"/>
  <c r="P199" i="49"/>
  <c r="Q199" i="49" s="1"/>
  <c r="T198" i="49"/>
  <c r="P198" i="49" a="1"/>
  <c r="P198" i="49" s="1"/>
  <c r="Q198" i="49" s="1"/>
  <c r="S196" i="49"/>
  <c r="P196" i="49"/>
  <c r="Q196" i="49" s="1"/>
  <c r="T195" i="49"/>
  <c r="S195" i="49"/>
  <c r="P195" i="49"/>
  <c r="P194" i="49" s="1" a="1"/>
  <c r="P194" i="49" s="1"/>
  <c r="Q194" i="49" s="1"/>
  <c r="T192" i="49"/>
  <c r="S192" i="49"/>
  <c r="P192" i="49"/>
  <c r="P191" i="49" s="1"/>
  <c r="T189" i="49"/>
  <c r="S189" i="49"/>
  <c r="P189" i="49"/>
  <c r="T188" i="49"/>
  <c r="S188" i="49"/>
  <c r="P188" i="49"/>
  <c r="T185" i="49"/>
  <c r="S185" i="49"/>
  <c r="P185" i="49"/>
  <c r="T184" i="49"/>
  <c r="S184" i="49"/>
  <c r="P184" i="49"/>
  <c r="O184" i="49" s="1"/>
  <c r="S183" i="49"/>
  <c r="P183" i="49"/>
  <c r="S180" i="49"/>
  <c r="P180" i="49"/>
  <c r="Q180" i="49" s="1"/>
  <c r="S179" i="49"/>
  <c r="P179" i="49"/>
  <c r="Q179" i="49" s="1"/>
  <c r="S178" i="49"/>
  <c r="P178" i="49"/>
  <c r="Q178" i="49" s="1"/>
  <c r="T175" i="49"/>
  <c r="S175" i="49"/>
  <c r="P175" i="49"/>
  <c r="S173" i="49"/>
  <c r="P173" i="49"/>
  <c r="T172" i="49"/>
  <c r="S172" i="49"/>
  <c r="P172" i="49"/>
  <c r="S171" i="49"/>
  <c r="P171" i="49"/>
  <c r="Q171" i="49" s="1"/>
  <c r="T168" i="49"/>
  <c r="S168" i="49"/>
  <c r="P168" i="49"/>
  <c r="P167" i="49" s="1"/>
  <c r="Q167" i="49" s="1"/>
  <c r="T163" i="49"/>
  <c r="S163" i="49"/>
  <c r="P163" i="49"/>
  <c r="T161" i="49"/>
  <c r="S161" i="49"/>
  <c r="P161" i="49"/>
  <c r="T159" i="49"/>
  <c r="S159" i="49"/>
  <c r="P159" i="49"/>
  <c r="T157" i="49"/>
  <c r="S157" i="49"/>
  <c r="P157" i="49"/>
  <c r="T155" i="49"/>
  <c r="S155" i="49"/>
  <c r="P155" i="49"/>
  <c r="T153" i="49"/>
  <c r="S153" i="49"/>
  <c r="P153" i="49"/>
  <c r="S151" i="49"/>
  <c r="P151" i="49"/>
  <c r="Q151" i="49" s="1"/>
  <c r="T150" i="49"/>
  <c r="S150" i="49"/>
  <c r="P150" i="49"/>
  <c r="T149" i="49"/>
  <c r="S149" i="49"/>
  <c r="P149" i="49"/>
  <c r="T146" i="49"/>
  <c r="S146" i="49"/>
  <c r="P146" i="49"/>
  <c r="S145" i="49"/>
  <c r="P145" i="49"/>
  <c r="Q145" i="49" s="1"/>
  <c r="S144" i="49"/>
  <c r="P144" i="49"/>
  <c r="Q144" i="49" s="1"/>
  <c r="T141" i="49"/>
  <c r="S141" i="49"/>
  <c r="P141" i="49"/>
  <c r="P140" i="49" s="1"/>
  <c r="Q140" i="49" s="1"/>
  <c r="T138" i="49"/>
  <c r="S138" i="49"/>
  <c r="P138" i="49"/>
  <c r="S136" i="49"/>
  <c r="P136" i="49"/>
  <c r="T135" i="49"/>
  <c r="S135" i="49"/>
  <c r="P135" i="49"/>
  <c r="T132" i="49"/>
  <c r="S132" i="49"/>
  <c r="P132" i="49"/>
  <c r="P131" i="49" s="1"/>
  <c r="Q131" i="49" s="1"/>
  <c r="T131" i="49"/>
  <c r="S129" i="49"/>
  <c r="P129" i="49"/>
  <c r="S128" i="49"/>
  <c r="P128" i="49"/>
  <c r="S125" i="49"/>
  <c r="P125" i="49"/>
  <c r="S122" i="49"/>
  <c r="P122" i="49"/>
  <c r="Q122" i="49" s="1"/>
  <c r="S121" i="49"/>
  <c r="P121" i="49"/>
  <c r="Q121" i="49" s="1"/>
  <c r="S120" i="49"/>
  <c r="P120" i="49"/>
  <c r="Q120" i="49" s="1"/>
  <c r="S119" i="49"/>
  <c r="P119" i="49"/>
  <c r="Q119" i="49" s="1"/>
  <c r="S118" i="49"/>
  <c r="P118" i="49"/>
  <c r="Q118" i="49" s="1"/>
  <c r="S117" i="49"/>
  <c r="P117" i="49"/>
  <c r="Q117" i="49" s="1"/>
  <c r="S116" i="49"/>
  <c r="P116" i="49"/>
  <c r="Q116" i="49" s="1"/>
  <c r="S115" i="49"/>
  <c r="P115" i="49"/>
  <c r="Q115" i="49" s="1"/>
  <c r="T114" i="49"/>
  <c r="S114" i="49"/>
  <c r="P114" i="49"/>
  <c r="S113" i="49"/>
  <c r="P113" i="49"/>
  <c r="Q113" i="49" s="1"/>
  <c r="T110" i="49"/>
  <c r="S110" i="49"/>
  <c r="P110" i="49"/>
  <c r="Q110" i="49" s="1"/>
  <c r="Q109" i="49" s="1"/>
  <c r="T108" i="49"/>
  <c r="S108" i="49"/>
  <c r="P108" i="49"/>
  <c r="Q108" i="49" s="1"/>
  <c r="Q107" i="49" s="1"/>
  <c r="T106" i="49"/>
  <c r="S106" i="49"/>
  <c r="P106" i="49"/>
  <c r="T104" i="49"/>
  <c r="S104" i="49"/>
  <c r="P104" i="49"/>
  <c r="T102" i="49"/>
  <c r="S102" i="49"/>
  <c r="P102" i="49"/>
  <c r="Q102" i="49" s="1"/>
  <c r="Q101" i="49" s="1"/>
  <c r="S100" i="49"/>
  <c r="P100" i="49"/>
  <c r="Q100" i="49" s="1"/>
  <c r="S99" i="49"/>
  <c r="P99" i="49"/>
  <c r="Q99" i="49" s="1"/>
  <c r="S98" i="49"/>
  <c r="P98" i="49"/>
  <c r="Q98" i="49" s="1"/>
  <c r="S97" i="49"/>
  <c r="P97" i="49"/>
  <c r="S96" i="49"/>
  <c r="P96" i="49"/>
  <c r="Q96" i="49" s="1"/>
  <c r="S93" i="49"/>
  <c r="P93" i="49"/>
  <c r="Q93" i="49" s="1"/>
  <c r="S92" i="49"/>
  <c r="P92" i="49"/>
  <c r="Q92" i="49" s="1"/>
  <c r="S91" i="49"/>
  <c r="P91" i="49"/>
  <c r="Q91" i="49" s="1"/>
  <c r="S90" i="49"/>
  <c r="P90" i="49"/>
  <c r="Q90" i="49" s="1"/>
  <c r="S87" i="49"/>
  <c r="P87" i="49"/>
  <c r="Q87" i="49" s="1"/>
  <c r="S86" i="49"/>
  <c r="P86" i="49"/>
  <c r="Q86" i="49" s="1"/>
  <c r="S85" i="49"/>
  <c r="P85" i="49"/>
  <c r="Q85" i="49" s="1"/>
  <c r="S84" i="49"/>
  <c r="P84" i="49"/>
  <c r="Q84" i="49" s="1"/>
  <c r="S83" i="49"/>
  <c r="P83" i="49"/>
  <c r="Q83" i="49" s="1"/>
  <c r="S82" i="49"/>
  <c r="P82" i="49"/>
  <c r="Q82" i="49" s="1"/>
  <c r="S81" i="49"/>
  <c r="P81" i="49"/>
  <c r="Q81" i="49" s="1"/>
  <c r="S80" i="49"/>
  <c r="P80" i="49"/>
  <c r="Q80" i="49" s="1"/>
  <c r="T75" i="49"/>
  <c r="S75" i="49"/>
  <c r="P75" i="49"/>
  <c r="P74" i="49" s="1"/>
  <c r="S72" i="49"/>
  <c r="P72" i="49"/>
  <c r="Q72" i="49" s="1"/>
  <c r="T71" i="49"/>
  <c r="S71" i="49"/>
  <c r="P71" i="49"/>
  <c r="S69" i="49"/>
  <c r="P69" i="49"/>
  <c r="Q69" i="49" s="1"/>
  <c r="T68" i="49"/>
  <c r="S68" i="49"/>
  <c r="P68" i="49"/>
  <c r="T67" i="49"/>
  <c r="T65" i="49"/>
  <c r="S65" i="49"/>
  <c r="P65" i="49"/>
  <c r="T64" i="49"/>
  <c r="P64" i="49"/>
  <c r="Q64" i="49" s="1"/>
  <c r="T62" i="49"/>
  <c r="S62" i="49"/>
  <c r="P62" i="49"/>
  <c r="S61" i="49"/>
  <c r="P61" i="49"/>
  <c r="T58" i="49"/>
  <c r="S58" i="49"/>
  <c r="P58" i="49"/>
  <c r="P57" i="49" s="1"/>
  <c r="Q57" i="49" s="1"/>
  <c r="T55" i="49"/>
  <c r="S55" i="49"/>
  <c r="P55" i="49"/>
  <c r="S54" i="49"/>
  <c r="P54" i="49"/>
  <c r="Q54" i="49" s="1"/>
  <c r="S53" i="49"/>
  <c r="P53" i="49"/>
  <c r="Q53" i="49" s="1"/>
  <c r="S50" i="49"/>
  <c r="P50" i="49"/>
  <c r="Q50" i="49" s="1"/>
  <c r="T49" i="49"/>
  <c r="S49" i="49"/>
  <c r="P49" i="49"/>
  <c r="S47" i="49"/>
  <c r="P47" i="49"/>
  <c r="Q47" i="49" s="1"/>
  <c r="T46" i="49"/>
  <c r="S46" i="49"/>
  <c r="P46" i="49"/>
  <c r="T45" i="49"/>
  <c r="T43" i="49"/>
  <c r="S43" i="49"/>
  <c r="P43" i="49"/>
  <c r="P42" i="49" s="1"/>
  <c r="Q42" i="49" s="1"/>
  <c r="T42" i="49"/>
  <c r="S40" i="49"/>
  <c r="P40" i="49"/>
  <c r="Q40" i="49" s="1"/>
  <c r="T39" i="49"/>
  <c r="S39" i="49"/>
  <c r="P39" i="49"/>
  <c r="S37" i="49"/>
  <c r="P37" i="49"/>
  <c r="Q37" i="49" s="1"/>
  <c r="T36" i="49"/>
  <c r="S36" i="49"/>
  <c r="P36" i="49"/>
  <c r="T33" i="49"/>
  <c r="S33" i="49"/>
  <c r="P33" i="49"/>
  <c r="T32" i="49"/>
  <c r="S32" i="49"/>
  <c r="P32" i="49"/>
  <c r="T31" i="49"/>
  <c r="T27" i="49"/>
  <c r="S27" i="49"/>
  <c r="P27" i="49"/>
  <c r="S26" i="49"/>
  <c r="P26" i="49"/>
  <c r="Q26" i="49" s="1"/>
  <c r="S25" i="49"/>
  <c r="S23" i="49"/>
  <c r="P23" i="49"/>
  <c r="S20" i="49"/>
  <c r="P20" i="49"/>
  <c r="Q20" i="49" s="1"/>
  <c r="Q19" i="49" s="1"/>
  <c r="S17" i="49"/>
  <c r="P17" i="49"/>
  <c r="Q17" i="49" s="1"/>
  <c r="Q16" i="49" s="1"/>
  <c r="S14" i="49"/>
  <c r="P14" i="49"/>
  <c r="Q14" i="49" s="1"/>
  <c r="S13" i="49"/>
  <c r="P13" i="49"/>
  <c r="Q13" i="49" s="1"/>
  <c r="S12" i="49"/>
  <c r="P12" i="49"/>
  <c r="Q12" i="49" s="1"/>
  <c r="S9" i="49"/>
  <c r="P9" i="49"/>
  <c r="P211" i="49" l="1"/>
  <c r="O258" i="49"/>
  <c r="P19" i="49"/>
  <c r="P224" i="49"/>
  <c r="Q257" i="49"/>
  <c r="Q256" i="49" a="1"/>
  <c r="Q256" i="49" s="1"/>
  <c r="P182" i="49"/>
  <c r="Q183" i="49"/>
  <c r="P8" i="49"/>
  <c r="Q8" i="49"/>
  <c r="Q9" i="49"/>
  <c r="P124" i="49"/>
  <c r="Q124" i="49" s="1"/>
  <c r="Q125" i="49"/>
  <c r="O149" i="49"/>
  <c r="P187" i="49"/>
  <c r="Q187" i="49" s="1"/>
  <c r="O225" i="49"/>
  <c r="P22" i="49"/>
  <c r="Q23" i="49"/>
  <c r="Q22" i="49" s="1"/>
  <c r="O199" i="49"/>
  <c r="P134" i="49"/>
  <c r="Q134" i="49" s="1"/>
  <c r="Q136" i="49"/>
  <c r="P242" i="49"/>
  <c r="Q243" i="49"/>
  <c r="P248" i="49"/>
  <c r="P230" i="49" a="1"/>
  <c r="P230" i="49" s="1"/>
  <c r="Q230" i="49" s="1"/>
  <c r="P31" i="49"/>
  <c r="Q31" i="49" s="1"/>
  <c r="P60" i="49"/>
  <c r="Q60" i="49" s="1"/>
  <c r="P204" i="49"/>
  <c r="Q204" i="49" s="1"/>
  <c r="P218" i="49" a="1"/>
  <c r="P218" i="49" s="1"/>
  <c r="Q218" i="49" s="1"/>
  <c r="P252" i="49"/>
  <c r="P52" i="49"/>
  <c r="Q52" i="49" s="1"/>
  <c r="P95" i="49"/>
  <c r="Q95" i="49" s="1"/>
  <c r="P143" i="49" a="1"/>
  <c r="P143" i="49" s="1"/>
  <c r="P11" i="49" a="1"/>
  <c r="P11" i="49" s="1"/>
  <c r="Q11" i="49" s="1"/>
  <c r="P16" i="49"/>
  <c r="P79" i="49" a="1"/>
  <c r="P79" i="49" s="1"/>
  <c r="Q79" i="49" s="1"/>
  <c r="P127" i="49"/>
  <c r="P261" i="49"/>
  <c r="Q261" i="49" s="1"/>
  <c r="P35" i="49"/>
  <c r="Q35" i="49" s="1"/>
  <c r="P45" i="49"/>
  <c r="P112" i="49" a="1"/>
  <c r="P112" i="49" s="1"/>
  <c r="Q112" i="49" s="1"/>
  <c r="P25" i="49"/>
  <c r="Q25" i="49" s="1"/>
  <c r="P177" i="49" a="1"/>
  <c r="P177" i="49" s="1"/>
  <c r="Q177" i="49" s="1"/>
  <c r="O212" i="49"/>
  <c r="P67" i="49"/>
  <c r="Q67" i="49" s="1"/>
  <c r="O205" i="49"/>
  <c r="O178" i="49"/>
  <c r="P256" i="49"/>
  <c r="P89" i="49"/>
  <c r="Q89" i="49" s="1"/>
  <c r="P148" i="49" a="1"/>
  <c r="P148" i="49" s="1"/>
  <c r="Q148" i="49" s="1"/>
  <c r="C87" i="49"/>
  <c r="Q242" i="49" l="1"/>
  <c r="F96" i="49"/>
  <c r="F97" i="49"/>
  <c r="J96" i="49"/>
  <c r="K26" i="64" l="1"/>
  <c r="K145" i="64" l="1"/>
  <c r="K136" i="64"/>
  <c r="K99" i="64"/>
  <c r="K144" i="64"/>
  <c r="K93" i="64"/>
  <c r="K125" i="64" l="1"/>
  <c r="M174" i="45"/>
  <c r="J183" i="45"/>
  <c r="O8" i="45"/>
  <c r="P8" i="45"/>
  <c r="Q8" i="45"/>
  <c r="R8" i="45"/>
  <c r="O10" i="45"/>
  <c r="P10" i="45"/>
  <c r="Q10" i="45"/>
  <c r="R10" i="45"/>
  <c r="O11" i="45"/>
  <c r="P11" i="45"/>
  <c r="Q11" i="45"/>
  <c r="R11" i="45"/>
  <c r="O12" i="45"/>
  <c r="P12" i="45"/>
  <c r="Q12" i="45"/>
  <c r="R12" i="45"/>
  <c r="O14" i="45"/>
  <c r="P14" i="45"/>
  <c r="Q14" i="45"/>
  <c r="R14" i="45"/>
  <c r="O16" i="45"/>
  <c r="P16" i="45"/>
  <c r="Q16" i="45"/>
  <c r="R16" i="45"/>
  <c r="O18" i="45"/>
  <c r="P18" i="45"/>
  <c r="Q18" i="45"/>
  <c r="R18" i="45"/>
  <c r="O20" i="45"/>
  <c r="P20" i="45"/>
  <c r="Q20" i="45"/>
  <c r="R20" i="45"/>
  <c r="O21" i="45"/>
  <c r="P21" i="45"/>
  <c r="Q21" i="45"/>
  <c r="R21" i="45"/>
  <c r="O22" i="45"/>
  <c r="P22" i="45"/>
  <c r="Q22" i="45"/>
  <c r="R22" i="45"/>
  <c r="O23" i="45"/>
  <c r="P23" i="45"/>
  <c r="Q23" i="45"/>
  <c r="R23" i="45"/>
  <c r="O25" i="45"/>
  <c r="P25" i="45"/>
  <c r="Q25" i="45"/>
  <c r="R25" i="45"/>
  <c r="O26" i="45"/>
  <c r="P26" i="45"/>
  <c r="Q26" i="45"/>
  <c r="R26" i="45"/>
  <c r="O28" i="45"/>
  <c r="P28" i="45"/>
  <c r="Q28" i="45"/>
  <c r="R28" i="45"/>
  <c r="O29" i="45"/>
  <c r="P29" i="45"/>
  <c r="Q29" i="45"/>
  <c r="R29" i="45"/>
  <c r="O31" i="45"/>
  <c r="P31" i="45"/>
  <c r="Q31" i="45"/>
  <c r="R31" i="45"/>
  <c r="O33" i="45"/>
  <c r="P33" i="45"/>
  <c r="Q33" i="45"/>
  <c r="R33" i="45"/>
  <c r="O34" i="45"/>
  <c r="P34" i="45"/>
  <c r="Q34" i="45"/>
  <c r="R34" i="45"/>
  <c r="O36" i="45"/>
  <c r="P36" i="45"/>
  <c r="Q36" i="45"/>
  <c r="R36" i="45"/>
  <c r="O37" i="45"/>
  <c r="P37" i="45"/>
  <c r="Q37" i="45"/>
  <c r="R37" i="45"/>
  <c r="O38" i="45"/>
  <c r="P38" i="45"/>
  <c r="Q38" i="45"/>
  <c r="R38" i="45"/>
  <c r="O40" i="45"/>
  <c r="P40" i="45"/>
  <c r="Q40" i="45"/>
  <c r="R40" i="45"/>
  <c r="O42" i="45"/>
  <c r="P42" i="45"/>
  <c r="Q42" i="45"/>
  <c r="R42" i="45"/>
  <c r="O43" i="45"/>
  <c r="P43" i="45"/>
  <c r="Q43" i="45"/>
  <c r="R43" i="45"/>
  <c r="O45" i="45"/>
  <c r="P45" i="45"/>
  <c r="Q45" i="45"/>
  <c r="R45" i="45"/>
  <c r="O47" i="45"/>
  <c r="P47" i="45"/>
  <c r="Q47" i="45"/>
  <c r="R47" i="45"/>
  <c r="O48" i="45"/>
  <c r="P48" i="45"/>
  <c r="Q48" i="45"/>
  <c r="R48" i="45"/>
  <c r="O50" i="45"/>
  <c r="P50" i="45"/>
  <c r="Q50" i="45"/>
  <c r="R50" i="45"/>
  <c r="O51" i="45"/>
  <c r="P51" i="45"/>
  <c r="Q51" i="45"/>
  <c r="R51" i="45"/>
  <c r="R52" i="45"/>
  <c r="O54" i="45"/>
  <c r="P54" i="45"/>
  <c r="Q54" i="45"/>
  <c r="R54" i="45"/>
  <c r="O55" i="45"/>
  <c r="P55" i="45"/>
  <c r="Q55" i="45"/>
  <c r="R55" i="45"/>
  <c r="O56" i="45"/>
  <c r="P56" i="45"/>
  <c r="Q56" i="45"/>
  <c r="R56" i="45"/>
  <c r="O57" i="45"/>
  <c r="P57" i="45"/>
  <c r="Q57" i="45"/>
  <c r="R57" i="45"/>
  <c r="O58" i="45"/>
  <c r="P58" i="45"/>
  <c r="Q58" i="45"/>
  <c r="R58" i="45"/>
  <c r="O59" i="45"/>
  <c r="P59" i="45"/>
  <c r="Q59" i="45"/>
  <c r="R59" i="45"/>
  <c r="O60" i="45"/>
  <c r="P60" i="45"/>
  <c r="Q60" i="45"/>
  <c r="R60" i="45"/>
  <c r="O61" i="45"/>
  <c r="P61" i="45"/>
  <c r="Q61" i="45"/>
  <c r="R61" i="45"/>
  <c r="O63" i="45"/>
  <c r="P63" i="45"/>
  <c r="Q63" i="45"/>
  <c r="R63" i="45"/>
  <c r="O64" i="45"/>
  <c r="P64" i="45"/>
  <c r="Q64" i="45"/>
  <c r="R64" i="45"/>
  <c r="O65" i="45"/>
  <c r="P65" i="45"/>
  <c r="Q65" i="45"/>
  <c r="R65" i="45"/>
  <c r="O66" i="45"/>
  <c r="P66" i="45"/>
  <c r="Q66" i="45"/>
  <c r="R66" i="45"/>
  <c r="O68" i="45"/>
  <c r="P68" i="45"/>
  <c r="Q68" i="45"/>
  <c r="R68" i="45"/>
  <c r="O69" i="45"/>
  <c r="P69" i="45"/>
  <c r="Q69" i="45"/>
  <c r="R69" i="45"/>
  <c r="O70" i="45"/>
  <c r="P70" i="45"/>
  <c r="Q70" i="45"/>
  <c r="R70" i="45"/>
  <c r="O71" i="45"/>
  <c r="P71" i="45"/>
  <c r="Q71" i="45"/>
  <c r="R71" i="45"/>
  <c r="O72" i="45"/>
  <c r="P72" i="45"/>
  <c r="Q72" i="45"/>
  <c r="R72" i="45"/>
  <c r="O74" i="45"/>
  <c r="O75" i="45"/>
  <c r="O76" i="45"/>
  <c r="O77" i="45"/>
  <c r="O78" i="45"/>
  <c r="O79" i="45"/>
  <c r="O80" i="45"/>
  <c r="O81" i="45"/>
  <c r="O82" i="45"/>
  <c r="O83" i="45"/>
  <c r="O85" i="45"/>
  <c r="P85" i="45"/>
  <c r="Q85" i="45"/>
  <c r="R85" i="45"/>
  <c r="O87" i="45"/>
  <c r="P87" i="45"/>
  <c r="Q87" i="45"/>
  <c r="R87" i="45"/>
  <c r="O88" i="45"/>
  <c r="P88" i="45"/>
  <c r="Q88" i="45"/>
  <c r="R88" i="45"/>
  <c r="O90" i="45"/>
  <c r="P90" i="45"/>
  <c r="Q90" i="45"/>
  <c r="R90" i="45"/>
  <c r="O92" i="45"/>
  <c r="P92" i="45"/>
  <c r="Q92" i="45"/>
  <c r="R92" i="45"/>
  <c r="O93" i="45"/>
  <c r="P93" i="45"/>
  <c r="Q93" i="45"/>
  <c r="R93" i="45"/>
  <c r="O95" i="45"/>
  <c r="P95" i="45"/>
  <c r="Q95" i="45"/>
  <c r="R95" i="45"/>
  <c r="O97" i="45"/>
  <c r="P97" i="45"/>
  <c r="Q97" i="45"/>
  <c r="R97" i="45"/>
  <c r="O98" i="45"/>
  <c r="P98" i="45"/>
  <c r="Q98" i="45"/>
  <c r="R98" i="45"/>
  <c r="O99" i="45"/>
  <c r="P99" i="45"/>
  <c r="Q99" i="45"/>
  <c r="R99" i="45"/>
  <c r="O101" i="45"/>
  <c r="P101" i="45"/>
  <c r="Q101" i="45"/>
  <c r="R101" i="45"/>
  <c r="O102" i="45"/>
  <c r="P102" i="45"/>
  <c r="Q102" i="45"/>
  <c r="R102" i="45"/>
  <c r="O103" i="45"/>
  <c r="P103" i="45"/>
  <c r="Q103" i="45"/>
  <c r="R103" i="45"/>
  <c r="O104" i="45"/>
  <c r="P104" i="45"/>
  <c r="Q104" i="45"/>
  <c r="R104" i="45"/>
  <c r="R105" i="45"/>
  <c r="O107" i="45"/>
  <c r="P107" i="45"/>
  <c r="Q107" i="45"/>
  <c r="R107" i="45"/>
  <c r="O109" i="45"/>
  <c r="P109" i="45"/>
  <c r="Q109" i="45"/>
  <c r="R109" i="45"/>
  <c r="O110" i="45"/>
  <c r="P110" i="45"/>
  <c r="Q110" i="45"/>
  <c r="R110" i="45"/>
  <c r="O111" i="45"/>
  <c r="P111" i="45"/>
  <c r="Q111" i="45"/>
  <c r="R111" i="45"/>
  <c r="O113" i="45"/>
  <c r="P113" i="45"/>
  <c r="Q113" i="45"/>
  <c r="R113" i="45"/>
  <c r="O114" i="45"/>
  <c r="P114" i="45"/>
  <c r="Q114" i="45"/>
  <c r="R114" i="45"/>
  <c r="O115" i="45"/>
  <c r="P115" i="45"/>
  <c r="Q115" i="45"/>
  <c r="R115" i="45"/>
  <c r="O117" i="45"/>
  <c r="P117" i="45"/>
  <c r="Q117" i="45"/>
  <c r="R117" i="45"/>
  <c r="O118" i="45"/>
  <c r="P118" i="45"/>
  <c r="Q118" i="45"/>
  <c r="R118" i="45"/>
  <c r="O119" i="45"/>
  <c r="P119" i="45"/>
  <c r="Q119" i="45"/>
  <c r="R119" i="45"/>
  <c r="O121" i="45"/>
  <c r="P121" i="45"/>
  <c r="Q121" i="45"/>
  <c r="R121" i="45"/>
  <c r="O122" i="45"/>
  <c r="P122" i="45"/>
  <c r="Q122" i="45"/>
  <c r="R122" i="45"/>
  <c r="O124" i="45"/>
  <c r="P124" i="45"/>
  <c r="Q124" i="45"/>
  <c r="R124" i="45"/>
  <c r="O126" i="45"/>
  <c r="P126" i="45"/>
  <c r="Q126" i="45"/>
  <c r="R126" i="45"/>
  <c r="O127" i="45"/>
  <c r="P127" i="45"/>
  <c r="Q127" i="45"/>
  <c r="R127" i="45"/>
  <c r="O129" i="45"/>
  <c r="P129" i="45"/>
  <c r="Q129" i="45"/>
  <c r="R129" i="45"/>
  <c r="O130" i="45"/>
  <c r="P130" i="45"/>
  <c r="Q130" i="45"/>
  <c r="R130" i="45"/>
  <c r="O131" i="45"/>
  <c r="P131" i="45"/>
  <c r="Q131" i="45"/>
  <c r="R131" i="45"/>
  <c r="O132" i="45"/>
  <c r="P132" i="45"/>
  <c r="Q132" i="45"/>
  <c r="R132" i="45"/>
  <c r="O134" i="45"/>
  <c r="P134" i="45"/>
  <c r="Q134" i="45"/>
  <c r="R134" i="45"/>
  <c r="O135" i="45"/>
  <c r="P135" i="45"/>
  <c r="Q135" i="45"/>
  <c r="R135" i="45"/>
  <c r="O136" i="45"/>
  <c r="P136" i="45"/>
  <c r="Q136" i="45"/>
  <c r="R136" i="45"/>
  <c r="O138" i="45"/>
  <c r="P138" i="45"/>
  <c r="Q138" i="45"/>
  <c r="R138" i="45"/>
  <c r="O139" i="45"/>
  <c r="P139" i="45"/>
  <c r="Q139" i="45"/>
  <c r="R139" i="45"/>
  <c r="O140" i="45"/>
  <c r="P140" i="45"/>
  <c r="Q140" i="45"/>
  <c r="R140" i="45"/>
  <c r="O142" i="45"/>
  <c r="P142" i="45"/>
  <c r="Q142" i="45"/>
  <c r="R142" i="45"/>
  <c r="O143" i="45"/>
  <c r="P143" i="45"/>
  <c r="Q143" i="45"/>
  <c r="R143" i="45"/>
  <c r="O144" i="45"/>
  <c r="P144" i="45"/>
  <c r="Q144" i="45"/>
  <c r="R144" i="45"/>
  <c r="O145" i="45"/>
  <c r="P145" i="45"/>
  <c r="Q145" i="45"/>
  <c r="R145" i="45"/>
  <c r="O147" i="45"/>
  <c r="P147" i="45"/>
  <c r="Q147" i="45"/>
  <c r="R147" i="45"/>
  <c r="O148" i="45"/>
  <c r="P148" i="45"/>
  <c r="Q148" i="45"/>
  <c r="R148" i="45"/>
  <c r="O149" i="45"/>
  <c r="P149" i="45"/>
  <c r="Q149" i="45"/>
  <c r="R149" i="45"/>
  <c r="O150" i="45"/>
  <c r="P150" i="45"/>
  <c r="Q150" i="45"/>
  <c r="R150" i="45"/>
  <c r="O152" i="45"/>
  <c r="P152" i="45"/>
  <c r="Q152" i="45"/>
  <c r="R152" i="45"/>
  <c r="O153" i="45"/>
  <c r="P153" i="45"/>
  <c r="Q153" i="45"/>
  <c r="R153" i="45"/>
  <c r="O154" i="45"/>
  <c r="P154" i="45"/>
  <c r="Q154" i="45"/>
  <c r="R154" i="45"/>
  <c r="O155" i="45"/>
  <c r="P155" i="45"/>
  <c r="Q155" i="45"/>
  <c r="R155" i="45"/>
  <c r="O157" i="45"/>
  <c r="P157" i="45"/>
  <c r="Q157" i="45"/>
  <c r="R157" i="45"/>
  <c r="O159" i="45"/>
  <c r="P159" i="45"/>
  <c r="Q159" i="45"/>
  <c r="R159" i="45"/>
  <c r="O161" i="45"/>
  <c r="P161" i="45"/>
  <c r="Q161" i="45"/>
  <c r="R161" i="45"/>
  <c r="O163" i="45"/>
  <c r="P163" i="45"/>
  <c r="Q163" i="45"/>
  <c r="R163" i="45"/>
  <c r="O165" i="45"/>
  <c r="P165" i="45"/>
  <c r="Q165" i="45"/>
  <c r="R165" i="45"/>
  <c r="O166" i="45"/>
  <c r="P166" i="45"/>
  <c r="Q166" i="45"/>
  <c r="R166" i="45"/>
  <c r="O168" i="45"/>
  <c r="P168" i="45"/>
  <c r="Q168" i="45"/>
  <c r="R168" i="45"/>
  <c r="O169" i="45"/>
  <c r="P169" i="45"/>
  <c r="Q169" i="45"/>
  <c r="R169" i="45"/>
  <c r="O171" i="45"/>
  <c r="P171" i="45"/>
  <c r="Q171" i="45"/>
  <c r="R171" i="45"/>
  <c r="O172" i="45"/>
  <c r="P172" i="45"/>
  <c r="Q172" i="45"/>
  <c r="R172" i="45"/>
  <c r="O173" i="45"/>
  <c r="P173" i="45"/>
  <c r="Q173" i="45"/>
  <c r="R173" i="45"/>
  <c r="O175" i="45"/>
  <c r="P175" i="45"/>
  <c r="Q175" i="45"/>
  <c r="R175" i="45"/>
  <c r="O176" i="45"/>
  <c r="P176" i="45"/>
  <c r="Q176" i="45"/>
  <c r="R176" i="45"/>
  <c r="O177" i="45"/>
  <c r="P177" i="45"/>
  <c r="Q177" i="45"/>
  <c r="R177" i="45"/>
  <c r="O178" i="45"/>
  <c r="P178" i="45"/>
  <c r="Q178" i="45"/>
  <c r="R178" i="45"/>
  <c r="P234" i="64" l="1"/>
  <c r="Q234" i="64" s="1"/>
  <c r="P234" i="60"/>
  <c r="Q234" i="60" s="1"/>
  <c r="P234" i="62"/>
  <c r="Q234" i="62" s="1"/>
  <c r="P234" i="49"/>
  <c r="Q234" i="49" s="1"/>
  <c r="H183" i="45"/>
  <c r="R4" i="45" l="1"/>
  <c r="Q4" i="45"/>
  <c r="P4" i="45"/>
  <c r="O4" i="45"/>
  <c r="J220" i="49" l="1"/>
  <c r="Q220" i="49" s="1"/>
  <c r="F265" i="64"/>
  <c r="F264" i="64"/>
  <c r="F263" i="64"/>
  <c r="F262" i="64"/>
  <c r="F261" i="64"/>
  <c r="U261" i="64" s="1"/>
  <c r="F259" i="64"/>
  <c r="F258" i="64"/>
  <c r="F257" i="64"/>
  <c r="F256" i="64"/>
  <c r="U256" i="64" s="1"/>
  <c r="F254" i="64"/>
  <c r="F253" i="64"/>
  <c r="F252" i="64"/>
  <c r="U252" i="64" s="1"/>
  <c r="F250" i="64"/>
  <c r="F249" i="64"/>
  <c r="F248" i="64"/>
  <c r="U248" i="64" s="1"/>
  <c r="F246" i="64"/>
  <c r="F245" i="64"/>
  <c r="U245" i="64" s="1"/>
  <c r="F243" i="64"/>
  <c r="F242" i="64"/>
  <c r="U242" i="64" s="1"/>
  <c r="F240" i="64"/>
  <c r="F239" i="64"/>
  <c r="U239" i="64" s="1"/>
  <c r="F237" i="64"/>
  <c r="F236" i="64"/>
  <c r="U236" i="64" s="1"/>
  <c r="F232" i="64"/>
  <c r="F231" i="64"/>
  <c r="F230" i="64"/>
  <c r="U230" i="64" s="1"/>
  <c r="F228" i="64"/>
  <c r="F227" i="64"/>
  <c r="F226" i="64"/>
  <c r="F225" i="64"/>
  <c r="F224" i="64"/>
  <c r="U224" i="64" s="1"/>
  <c r="F222" i="64"/>
  <c r="F221" i="64"/>
  <c r="F220" i="64"/>
  <c r="O220" i="64" s="1"/>
  <c r="O218" i="64" s="1"/>
  <c r="F219" i="64"/>
  <c r="O219" i="64" s="1"/>
  <c r="F218" i="64"/>
  <c r="U218" i="64" s="1"/>
  <c r="F214" i="64"/>
  <c r="F213" i="64"/>
  <c r="F212" i="64"/>
  <c r="F211" i="64"/>
  <c r="U211" i="64" s="1"/>
  <c r="F207" i="64"/>
  <c r="F206" i="64"/>
  <c r="F205" i="64"/>
  <c r="F204" i="64"/>
  <c r="U204" i="64" s="1"/>
  <c r="F202" i="64"/>
  <c r="F201" i="64"/>
  <c r="F200" i="64"/>
  <c r="F199" i="64"/>
  <c r="F198" i="64"/>
  <c r="U198" i="64" s="1"/>
  <c r="F196" i="64"/>
  <c r="F195" i="64"/>
  <c r="F194" i="64"/>
  <c r="U194" i="64" s="1"/>
  <c r="F192" i="64"/>
  <c r="F191" i="64"/>
  <c r="U191" i="64" s="1"/>
  <c r="F189" i="64"/>
  <c r="F188" i="64"/>
  <c r="F187" i="64"/>
  <c r="U187" i="64" s="1"/>
  <c r="F185" i="64"/>
  <c r="F184" i="64"/>
  <c r="F183" i="64"/>
  <c r="F182" i="64"/>
  <c r="U182" i="64" s="1"/>
  <c r="F180" i="64"/>
  <c r="F179" i="64"/>
  <c r="F178" i="64"/>
  <c r="F177" i="64"/>
  <c r="U177" i="64" s="1"/>
  <c r="F173" i="64"/>
  <c r="F172" i="64"/>
  <c r="F171" i="64"/>
  <c r="F170" i="64"/>
  <c r="U170" i="64" s="1"/>
  <c r="F168" i="64"/>
  <c r="F167" i="64"/>
  <c r="U167" i="64" s="1"/>
  <c r="F151" i="64"/>
  <c r="F150" i="64"/>
  <c r="F149" i="64"/>
  <c r="F148" i="64"/>
  <c r="U148" i="64" s="1"/>
  <c r="F146" i="64"/>
  <c r="F145" i="64"/>
  <c r="F144" i="64"/>
  <c r="F143" i="64"/>
  <c r="F141" i="64"/>
  <c r="F140" i="64"/>
  <c r="U140" i="64" s="1"/>
  <c r="F136" i="64"/>
  <c r="F135" i="64"/>
  <c r="F134" i="64"/>
  <c r="U134" i="64" s="1"/>
  <c r="F132" i="64"/>
  <c r="F131" i="64"/>
  <c r="U131" i="64" s="1"/>
  <c r="F129" i="64"/>
  <c r="F128" i="64"/>
  <c r="F127" i="64"/>
  <c r="U127" i="64" s="1"/>
  <c r="F125" i="64"/>
  <c r="F124" i="64"/>
  <c r="U124" i="64" s="1"/>
  <c r="F122" i="64"/>
  <c r="F121" i="64"/>
  <c r="F120" i="64"/>
  <c r="F119" i="64"/>
  <c r="F118" i="64"/>
  <c r="F117" i="64"/>
  <c r="F116" i="64"/>
  <c r="F115" i="64"/>
  <c r="F114" i="64"/>
  <c r="F113" i="64"/>
  <c r="F112" i="64"/>
  <c r="U112" i="64" s="1"/>
  <c r="F100" i="64"/>
  <c r="F99" i="64"/>
  <c r="F98" i="64"/>
  <c r="F97" i="64"/>
  <c r="F96" i="64"/>
  <c r="F95" i="64"/>
  <c r="U95" i="64" s="1"/>
  <c r="F93" i="64"/>
  <c r="F92" i="64"/>
  <c r="F91" i="64"/>
  <c r="F90" i="64"/>
  <c r="F89" i="64"/>
  <c r="U89" i="64" s="1"/>
  <c r="F87" i="64"/>
  <c r="F86" i="64"/>
  <c r="F85" i="64"/>
  <c r="F84" i="64"/>
  <c r="F83" i="64"/>
  <c r="F82" i="64"/>
  <c r="F81" i="64"/>
  <c r="F80" i="64"/>
  <c r="F79" i="64"/>
  <c r="U79" i="64" s="1"/>
  <c r="F75" i="64"/>
  <c r="F74" i="64"/>
  <c r="U74" i="64" s="1"/>
  <c r="F69" i="64"/>
  <c r="F68" i="64"/>
  <c r="F67" i="64"/>
  <c r="U67" i="64" s="1"/>
  <c r="F65" i="64"/>
  <c r="F64" i="64"/>
  <c r="U64" i="64" s="1"/>
  <c r="F62" i="64"/>
  <c r="F61" i="64"/>
  <c r="F60" i="64"/>
  <c r="U60" i="64" s="1"/>
  <c r="F58" i="64"/>
  <c r="F57" i="64"/>
  <c r="U57" i="64" s="1"/>
  <c r="F55" i="64"/>
  <c r="F54" i="64"/>
  <c r="F53" i="64"/>
  <c r="F52" i="64"/>
  <c r="U52" i="64" s="1"/>
  <c r="F47" i="64"/>
  <c r="F46" i="64"/>
  <c r="F45" i="64"/>
  <c r="U45" i="64" s="1"/>
  <c r="F43" i="64"/>
  <c r="F42" i="64"/>
  <c r="U42" i="64" s="1"/>
  <c r="F37" i="64"/>
  <c r="F36" i="64"/>
  <c r="F35" i="64"/>
  <c r="U35" i="64" s="1"/>
  <c r="F33" i="64"/>
  <c r="F32" i="64"/>
  <c r="F31" i="64"/>
  <c r="U31" i="64" s="1"/>
  <c r="F27" i="64"/>
  <c r="F26" i="64"/>
  <c r="F25" i="64"/>
  <c r="U25" i="64" s="1"/>
  <c r="F23" i="64"/>
  <c r="F22" i="64"/>
  <c r="U22" i="64" s="1"/>
  <c r="F20" i="64"/>
  <c r="F19" i="64"/>
  <c r="U19" i="64" s="1"/>
  <c r="F17" i="64"/>
  <c r="F16" i="64"/>
  <c r="U16" i="64" s="1"/>
  <c r="F14" i="64"/>
  <c r="F13" i="64"/>
  <c r="F12" i="64"/>
  <c r="F11" i="64"/>
  <c r="U11" i="64" s="1"/>
  <c r="F9" i="64"/>
  <c r="F8" i="64"/>
  <c r="U8" i="64" s="1"/>
  <c r="F265" i="62"/>
  <c r="F264" i="62"/>
  <c r="F263" i="62"/>
  <c r="F262" i="62"/>
  <c r="F261" i="62"/>
  <c r="U261" i="62" s="1"/>
  <c r="F259" i="62"/>
  <c r="F258" i="62"/>
  <c r="F257" i="62"/>
  <c r="F256" i="62"/>
  <c r="U256" i="62" s="1"/>
  <c r="F254" i="62"/>
  <c r="F253" i="62"/>
  <c r="F252" i="62"/>
  <c r="U252" i="62" s="1"/>
  <c r="F250" i="62"/>
  <c r="F249" i="62"/>
  <c r="F248" i="62"/>
  <c r="U248" i="62" s="1"/>
  <c r="F246" i="62"/>
  <c r="F245" i="62"/>
  <c r="U245" i="62" s="1"/>
  <c r="F243" i="62"/>
  <c r="F242" i="62"/>
  <c r="U242" i="62" s="1"/>
  <c r="F240" i="62"/>
  <c r="F239" i="62"/>
  <c r="U239" i="62" s="1"/>
  <c r="F237" i="62"/>
  <c r="F236" i="62"/>
  <c r="U236" i="62" s="1"/>
  <c r="F232" i="62"/>
  <c r="F231" i="62"/>
  <c r="F230" i="62"/>
  <c r="U230" i="62" s="1"/>
  <c r="F228" i="62"/>
  <c r="F227" i="62"/>
  <c r="F226" i="62"/>
  <c r="F225" i="62"/>
  <c r="F224" i="62"/>
  <c r="U224" i="62" s="1"/>
  <c r="F222" i="62"/>
  <c r="F221" i="62"/>
  <c r="F220" i="62"/>
  <c r="O220" i="62" s="1"/>
  <c r="O218" i="62" s="1"/>
  <c r="F219" i="62"/>
  <c r="O219" i="62" s="1"/>
  <c r="F218" i="62"/>
  <c r="U218" i="62" s="1"/>
  <c r="F214" i="62"/>
  <c r="F213" i="62"/>
  <c r="F212" i="62"/>
  <c r="F211" i="62"/>
  <c r="U211" i="62" s="1"/>
  <c r="F207" i="62"/>
  <c r="F206" i="62"/>
  <c r="F205" i="62"/>
  <c r="F204" i="62"/>
  <c r="U204" i="62" s="1"/>
  <c r="F202" i="62"/>
  <c r="F201" i="62"/>
  <c r="F200" i="62"/>
  <c r="F199" i="62"/>
  <c r="F198" i="62"/>
  <c r="U198" i="62" s="1"/>
  <c r="F196" i="62"/>
  <c r="F195" i="62"/>
  <c r="F194" i="62"/>
  <c r="U194" i="62" s="1"/>
  <c r="F192" i="62"/>
  <c r="F191" i="62"/>
  <c r="U191" i="62" s="1"/>
  <c r="F189" i="62"/>
  <c r="F188" i="62"/>
  <c r="F187" i="62"/>
  <c r="U187" i="62" s="1"/>
  <c r="F185" i="62"/>
  <c r="F184" i="62"/>
  <c r="F183" i="62"/>
  <c r="F182" i="62"/>
  <c r="U182" i="62" s="1"/>
  <c r="F180" i="62"/>
  <c r="F179" i="62"/>
  <c r="F178" i="62"/>
  <c r="F177" i="62"/>
  <c r="U177" i="62" s="1"/>
  <c r="F173" i="62"/>
  <c r="F172" i="62"/>
  <c r="F171" i="62"/>
  <c r="F170" i="62"/>
  <c r="U170" i="62" s="1"/>
  <c r="F168" i="62"/>
  <c r="F167" i="62"/>
  <c r="U167" i="62" s="1"/>
  <c r="F151" i="62"/>
  <c r="F150" i="62"/>
  <c r="F149" i="62"/>
  <c r="F148" i="62"/>
  <c r="U148" i="62" s="1"/>
  <c r="F146" i="62"/>
  <c r="F145" i="62"/>
  <c r="F144" i="62"/>
  <c r="F143" i="62"/>
  <c r="F141" i="62"/>
  <c r="F140" i="62"/>
  <c r="U140" i="62" s="1"/>
  <c r="F136" i="62"/>
  <c r="F135" i="62"/>
  <c r="F134" i="62"/>
  <c r="U134" i="62" s="1"/>
  <c r="F132" i="62"/>
  <c r="F131" i="62"/>
  <c r="U131" i="62" s="1"/>
  <c r="F129" i="62"/>
  <c r="F128" i="62"/>
  <c r="F127" i="62"/>
  <c r="U127" i="62" s="1"/>
  <c r="F125" i="62"/>
  <c r="F124" i="62"/>
  <c r="U124" i="62" s="1"/>
  <c r="F122" i="62"/>
  <c r="F121" i="62"/>
  <c r="F120" i="62"/>
  <c r="F119" i="62"/>
  <c r="F118" i="62"/>
  <c r="F117" i="62"/>
  <c r="F116" i="62"/>
  <c r="F115" i="62"/>
  <c r="F114" i="62"/>
  <c r="F113" i="62"/>
  <c r="F112" i="62"/>
  <c r="U112" i="62" s="1"/>
  <c r="F100" i="62"/>
  <c r="F99" i="62"/>
  <c r="F98" i="62"/>
  <c r="F97" i="62"/>
  <c r="F96" i="62"/>
  <c r="F95" i="62"/>
  <c r="U95" i="62" s="1"/>
  <c r="F93" i="62"/>
  <c r="F92" i="62"/>
  <c r="F91" i="62"/>
  <c r="F90" i="62"/>
  <c r="F89" i="62"/>
  <c r="U89" i="62" s="1"/>
  <c r="F87" i="62"/>
  <c r="F86" i="62"/>
  <c r="F85" i="62"/>
  <c r="F84" i="62"/>
  <c r="F83" i="62"/>
  <c r="F82" i="62"/>
  <c r="F81" i="62"/>
  <c r="F80" i="62"/>
  <c r="F79" i="62"/>
  <c r="U79" i="62" s="1"/>
  <c r="F75" i="62"/>
  <c r="F74" i="62"/>
  <c r="U74" i="62" s="1"/>
  <c r="F69" i="62"/>
  <c r="F68" i="62"/>
  <c r="F67" i="62"/>
  <c r="U67" i="62" s="1"/>
  <c r="F65" i="62"/>
  <c r="F64" i="62"/>
  <c r="U64" i="62" s="1"/>
  <c r="F62" i="62"/>
  <c r="F61" i="62"/>
  <c r="F60" i="62"/>
  <c r="U60" i="62" s="1"/>
  <c r="F58" i="62"/>
  <c r="F57" i="62"/>
  <c r="U57" i="62" s="1"/>
  <c r="F55" i="62"/>
  <c r="F54" i="62"/>
  <c r="F53" i="62"/>
  <c r="F52" i="62"/>
  <c r="U52" i="62" s="1"/>
  <c r="F47" i="62"/>
  <c r="F46" i="62"/>
  <c r="F45" i="62"/>
  <c r="U45" i="62" s="1"/>
  <c r="F43" i="62"/>
  <c r="F42" i="62"/>
  <c r="U42" i="62" s="1"/>
  <c r="F37" i="62"/>
  <c r="F36" i="62"/>
  <c r="F35" i="62"/>
  <c r="U35" i="62" s="1"/>
  <c r="F33" i="62"/>
  <c r="F32" i="62"/>
  <c r="F31" i="62"/>
  <c r="U31" i="62" s="1"/>
  <c r="F27" i="62"/>
  <c r="F26" i="62"/>
  <c r="F25" i="62"/>
  <c r="U25" i="62" s="1"/>
  <c r="F23" i="62"/>
  <c r="F22" i="62"/>
  <c r="U22" i="62" s="1"/>
  <c r="F20" i="62"/>
  <c r="F19" i="62"/>
  <c r="U19" i="62" s="1"/>
  <c r="F17" i="62"/>
  <c r="F16" i="62"/>
  <c r="U16" i="62" s="1"/>
  <c r="F14" i="62"/>
  <c r="F13" i="62"/>
  <c r="F12" i="62"/>
  <c r="F11" i="62"/>
  <c r="U11" i="62" s="1"/>
  <c r="F9" i="62"/>
  <c r="F8" i="62"/>
  <c r="U8" i="62" s="1"/>
  <c r="F64" i="60"/>
  <c r="U64" i="60" s="1"/>
  <c r="F64" i="49"/>
  <c r="U64" i="49" s="1"/>
  <c r="L265" i="64"/>
  <c r="L264" i="64"/>
  <c r="L263" i="64"/>
  <c r="L262" i="64"/>
  <c r="L259" i="64"/>
  <c r="L258" i="64"/>
  <c r="L257" i="64"/>
  <c r="L254" i="64"/>
  <c r="L253" i="64"/>
  <c r="L250" i="64"/>
  <c r="L249" i="64"/>
  <c r="L246" i="64"/>
  <c r="L243" i="64"/>
  <c r="L240" i="64"/>
  <c r="L237" i="64"/>
  <c r="L232" i="64"/>
  <c r="L231" i="64"/>
  <c r="L228" i="64"/>
  <c r="L227" i="64"/>
  <c r="L226" i="64"/>
  <c r="L225" i="64"/>
  <c r="L222" i="64"/>
  <c r="L221" i="64"/>
  <c r="L220" i="64"/>
  <c r="L219" i="64"/>
  <c r="L207" i="64"/>
  <c r="L206" i="64"/>
  <c r="L205" i="64"/>
  <c r="L202" i="64"/>
  <c r="L201" i="64"/>
  <c r="L200" i="64"/>
  <c r="L199" i="64"/>
  <c r="L196" i="64"/>
  <c r="L195" i="64"/>
  <c r="L192" i="64"/>
  <c r="L189" i="64"/>
  <c r="L188" i="64"/>
  <c r="L185" i="64"/>
  <c r="L184" i="64"/>
  <c r="L183" i="64"/>
  <c r="L180" i="64"/>
  <c r="L179" i="64"/>
  <c r="L178" i="64"/>
  <c r="L173" i="64"/>
  <c r="L172" i="64"/>
  <c r="L171" i="64"/>
  <c r="L168" i="64"/>
  <c r="L151" i="64"/>
  <c r="L150" i="64"/>
  <c r="L149" i="64"/>
  <c r="L146" i="64"/>
  <c r="L145" i="64"/>
  <c r="L144" i="64"/>
  <c r="L141" i="64"/>
  <c r="L136" i="64"/>
  <c r="L135" i="64"/>
  <c r="L132" i="64"/>
  <c r="L129" i="64"/>
  <c r="L128" i="64"/>
  <c r="L122" i="64"/>
  <c r="L121" i="64"/>
  <c r="L120" i="64"/>
  <c r="L119" i="64"/>
  <c r="L118" i="64"/>
  <c r="L117" i="64"/>
  <c r="L116" i="64"/>
  <c r="L115" i="64"/>
  <c r="L114" i="64"/>
  <c r="L113" i="64"/>
  <c r="L110" i="64"/>
  <c r="L108" i="64"/>
  <c r="L106" i="64"/>
  <c r="L104" i="64"/>
  <c r="L102" i="64"/>
  <c r="L100" i="64"/>
  <c r="L99" i="64"/>
  <c r="L98" i="64"/>
  <c r="L97" i="64"/>
  <c r="L96" i="64"/>
  <c r="L93" i="64"/>
  <c r="L92" i="64"/>
  <c r="L91" i="64"/>
  <c r="L90" i="64"/>
  <c r="L87" i="64"/>
  <c r="L86" i="64"/>
  <c r="L85" i="64"/>
  <c r="L84" i="64"/>
  <c r="L83" i="64"/>
  <c r="L82" i="64"/>
  <c r="L81" i="64"/>
  <c r="L80" i="64"/>
  <c r="L75" i="64"/>
  <c r="L69" i="64"/>
  <c r="L68" i="64"/>
  <c r="L65" i="64"/>
  <c r="L62" i="64"/>
  <c r="L61" i="64"/>
  <c r="L58" i="64"/>
  <c r="L55" i="64"/>
  <c r="L54" i="64"/>
  <c r="L53" i="64"/>
  <c r="L50" i="64"/>
  <c r="L49" i="64"/>
  <c r="L47" i="64"/>
  <c r="L46" i="64"/>
  <c r="L43" i="64"/>
  <c r="L40" i="64"/>
  <c r="L39" i="64"/>
  <c r="L37" i="64"/>
  <c r="L36" i="64"/>
  <c r="L33" i="64"/>
  <c r="L32" i="64"/>
  <c r="L27" i="64"/>
  <c r="L265" i="62"/>
  <c r="L264" i="62"/>
  <c r="L263" i="62"/>
  <c r="L262" i="62"/>
  <c r="L259" i="62"/>
  <c r="L258" i="62"/>
  <c r="L257" i="62"/>
  <c r="L254" i="62"/>
  <c r="L253" i="62"/>
  <c r="L250" i="62"/>
  <c r="L249" i="62"/>
  <c r="L246" i="62"/>
  <c r="L243" i="62"/>
  <c r="L240" i="62"/>
  <c r="L237" i="62"/>
  <c r="L232" i="62"/>
  <c r="L231" i="62"/>
  <c r="L228" i="62"/>
  <c r="L227" i="62"/>
  <c r="L226" i="62"/>
  <c r="L225" i="62"/>
  <c r="L222" i="62"/>
  <c r="L221" i="62"/>
  <c r="L220" i="62"/>
  <c r="L219" i="62"/>
  <c r="L207" i="62"/>
  <c r="L206" i="62"/>
  <c r="L205" i="62"/>
  <c r="L202" i="62"/>
  <c r="L201" i="62"/>
  <c r="L200" i="62"/>
  <c r="L199" i="62"/>
  <c r="L196" i="62"/>
  <c r="L195" i="62"/>
  <c r="L192" i="62"/>
  <c r="L189" i="62"/>
  <c r="L188" i="62"/>
  <c r="L185" i="62"/>
  <c r="L184" i="62"/>
  <c r="L183" i="62"/>
  <c r="L180" i="62"/>
  <c r="L179" i="62"/>
  <c r="L178" i="62"/>
  <c r="L173" i="62"/>
  <c r="L172" i="62"/>
  <c r="L171" i="62"/>
  <c r="L168" i="62"/>
  <c r="L151" i="62"/>
  <c r="L150" i="62"/>
  <c r="L149" i="62"/>
  <c r="L146" i="62"/>
  <c r="L145" i="62"/>
  <c r="L144" i="62"/>
  <c r="L141" i="62"/>
  <c r="L136" i="62"/>
  <c r="L135" i="62"/>
  <c r="L132" i="62"/>
  <c r="L129" i="62"/>
  <c r="L128" i="62"/>
  <c r="L122" i="62"/>
  <c r="L121" i="62"/>
  <c r="L120" i="62"/>
  <c r="L119" i="62"/>
  <c r="L118" i="62"/>
  <c r="L117" i="62"/>
  <c r="L116" i="62"/>
  <c r="L115" i="62"/>
  <c r="L114" i="62"/>
  <c r="L113" i="62"/>
  <c r="L110" i="62"/>
  <c r="L108" i="62"/>
  <c r="L106" i="62"/>
  <c r="L104" i="62"/>
  <c r="L102" i="62"/>
  <c r="L100" i="62"/>
  <c r="L99" i="62"/>
  <c r="L98" i="62"/>
  <c r="L97" i="62"/>
  <c r="L96" i="62"/>
  <c r="L93" i="62"/>
  <c r="L92" i="62"/>
  <c r="L91" i="62"/>
  <c r="L90" i="62"/>
  <c r="L87" i="62"/>
  <c r="L86" i="62"/>
  <c r="L85" i="62"/>
  <c r="L84" i="62"/>
  <c r="L83" i="62"/>
  <c r="L82" i="62"/>
  <c r="L81" i="62"/>
  <c r="L80" i="62"/>
  <c r="L75" i="62"/>
  <c r="L69" i="62"/>
  <c r="L68" i="62"/>
  <c r="L65" i="62"/>
  <c r="L62" i="62"/>
  <c r="L61" i="62"/>
  <c r="L58" i="62"/>
  <c r="L55" i="62"/>
  <c r="L54" i="62"/>
  <c r="L53" i="62"/>
  <c r="L50" i="62"/>
  <c r="L49" i="62"/>
  <c r="L47" i="62"/>
  <c r="L46" i="62"/>
  <c r="L43" i="62"/>
  <c r="L40" i="62"/>
  <c r="L39" i="62"/>
  <c r="L37" i="62"/>
  <c r="L36" i="62"/>
  <c r="L33" i="62"/>
  <c r="L32" i="62"/>
  <c r="L27" i="62"/>
  <c r="L265" i="60"/>
  <c r="L264" i="60"/>
  <c r="L263" i="60"/>
  <c r="L262" i="60"/>
  <c r="L259" i="60"/>
  <c r="L258" i="60"/>
  <c r="L257" i="60"/>
  <c r="L254" i="60"/>
  <c r="L253" i="60"/>
  <c r="L250" i="60"/>
  <c r="L249" i="60"/>
  <c r="L246" i="60"/>
  <c r="L243" i="60"/>
  <c r="L240" i="60"/>
  <c r="L237" i="60"/>
  <c r="L232" i="60"/>
  <c r="L231" i="60"/>
  <c r="L228" i="60"/>
  <c r="L227" i="60"/>
  <c r="L226" i="60"/>
  <c r="L225" i="60"/>
  <c r="L222" i="60"/>
  <c r="L221" i="60"/>
  <c r="L220" i="60"/>
  <c r="L219" i="60"/>
  <c r="L207" i="60"/>
  <c r="L206" i="60"/>
  <c r="L205" i="60"/>
  <c r="L202" i="60"/>
  <c r="L201" i="60"/>
  <c r="L200" i="60"/>
  <c r="L199" i="60"/>
  <c r="L196" i="60"/>
  <c r="L195" i="60"/>
  <c r="L192" i="60"/>
  <c r="L189" i="60"/>
  <c r="L188" i="60"/>
  <c r="L185" i="60"/>
  <c r="L184" i="60"/>
  <c r="L183" i="60"/>
  <c r="L180" i="60"/>
  <c r="L179" i="60"/>
  <c r="L178" i="60"/>
  <c r="L173" i="60"/>
  <c r="L172" i="60"/>
  <c r="L171" i="60"/>
  <c r="L168" i="60"/>
  <c r="L151" i="60"/>
  <c r="L150" i="60"/>
  <c r="L149" i="60"/>
  <c r="L146" i="60"/>
  <c r="L145" i="60"/>
  <c r="L144" i="60"/>
  <c r="L141" i="60"/>
  <c r="L136" i="60"/>
  <c r="L135" i="60"/>
  <c r="L132" i="60"/>
  <c r="L129" i="60"/>
  <c r="L128" i="60"/>
  <c r="L122" i="60"/>
  <c r="L121" i="60"/>
  <c r="L120" i="60"/>
  <c r="L119" i="60"/>
  <c r="L118" i="60"/>
  <c r="L117" i="60"/>
  <c r="L116" i="60"/>
  <c r="L115" i="60"/>
  <c r="L114" i="60"/>
  <c r="L113" i="60"/>
  <c r="L110" i="60"/>
  <c r="L108" i="60"/>
  <c r="L106" i="60"/>
  <c r="L104" i="60"/>
  <c r="L102" i="60"/>
  <c r="L100" i="60"/>
  <c r="L99" i="60"/>
  <c r="L98" i="60"/>
  <c r="L97" i="60"/>
  <c r="L96" i="60"/>
  <c r="L93" i="60"/>
  <c r="L92" i="60"/>
  <c r="L91" i="60"/>
  <c r="L90" i="60"/>
  <c r="L87" i="60"/>
  <c r="L86" i="60"/>
  <c r="L85" i="60"/>
  <c r="L84" i="60"/>
  <c r="L83" i="60"/>
  <c r="L82" i="60"/>
  <c r="L81" i="60"/>
  <c r="L80" i="60"/>
  <c r="L75" i="60"/>
  <c r="L69" i="60"/>
  <c r="L68" i="60"/>
  <c r="L65" i="60"/>
  <c r="L62" i="60"/>
  <c r="L61" i="60"/>
  <c r="L58" i="60"/>
  <c r="L55" i="60"/>
  <c r="L54" i="60"/>
  <c r="L53" i="60"/>
  <c r="L50" i="60"/>
  <c r="L49" i="60"/>
  <c r="L47" i="60"/>
  <c r="L46" i="60"/>
  <c r="L43" i="60"/>
  <c r="L40" i="60"/>
  <c r="L39" i="60"/>
  <c r="L37" i="60"/>
  <c r="L36" i="60"/>
  <c r="L33" i="60"/>
  <c r="L32" i="60"/>
  <c r="L27" i="60"/>
  <c r="E265" i="64"/>
  <c r="E264" i="64"/>
  <c r="E263" i="64"/>
  <c r="E262" i="64"/>
  <c r="E259" i="64"/>
  <c r="E258" i="64"/>
  <c r="E257" i="64"/>
  <c r="E254" i="64"/>
  <c r="E253" i="64"/>
  <c r="E250" i="64"/>
  <c r="E249" i="64"/>
  <c r="E246" i="64"/>
  <c r="E243" i="64"/>
  <c r="E240" i="64"/>
  <c r="E237" i="64"/>
  <c r="E232" i="64"/>
  <c r="E231" i="64"/>
  <c r="E228" i="64"/>
  <c r="E227" i="64"/>
  <c r="E226" i="64"/>
  <c r="E225" i="64"/>
  <c r="E222" i="64"/>
  <c r="E221" i="64"/>
  <c r="E220" i="64"/>
  <c r="E219" i="64"/>
  <c r="E214" i="64"/>
  <c r="E213" i="64"/>
  <c r="E212" i="64"/>
  <c r="E207" i="64"/>
  <c r="E206" i="64"/>
  <c r="E205" i="64"/>
  <c r="E202" i="64"/>
  <c r="E201" i="64"/>
  <c r="E200" i="64"/>
  <c r="E199" i="64"/>
  <c r="E196" i="64"/>
  <c r="E195" i="64"/>
  <c r="E192" i="64"/>
  <c r="E189" i="64"/>
  <c r="E188" i="64"/>
  <c r="E185" i="64"/>
  <c r="E184" i="64"/>
  <c r="E183" i="64"/>
  <c r="E180" i="64"/>
  <c r="E179" i="64"/>
  <c r="E178" i="64"/>
  <c r="E173" i="64"/>
  <c r="E172" i="64"/>
  <c r="E171" i="64"/>
  <c r="E168" i="64"/>
  <c r="E151" i="64"/>
  <c r="E150" i="64"/>
  <c r="E149" i="64"/>
  <c r="E146" i="64"/>
  <c r="E145" i="64"/>
  <c r="E144" i="64"/>
  <c r="E141" i="64"/>
  <c r="E136" i="64"/>
  <c r="E135" i="64"/>
  <c r="E132" i="64"/>
  <c r="E129" i="64"/>
  <c r="E128" i="64"/>
  <c r="E125" i="64"/>
  <c r="E122" i="64"/>
  <c r="E121" i="64"/>
  <c r="E120" i="64"/>
  <c r="E119" i="64"/>
  <c r="E118" i="64"/>
  <c r="E117" i="64"/>
  <c r="E116" i="64"/>
  <c r="E115" i="64"/>
  <c r="E114" i="64"/>
  <c r="E113" i="64"/>
  <c r="E100" i="64"/>
  <c r="E99" i="64"/>
  <c r="E98" i="64"/>
  <c r="E97" i="64"/>
  <c r="E96" i="64"/>
  <c r="E93" i="64"/>
  <c r="E92" i="64"/>
  <c r="E91" i="64"/>
  <c r="E90" i="64"/>
  <c r="E87" i="64"/>
  <c r="E86" i="64"/>
  <c r="E85" i="64"/>
  <c r="E84" i="64"/>
  <c r="E83" i="64"/>
  <c r="E82" i="64"/>
  <c r="E81" i="64"/>
  <c r="E80" i="64"/>
  <c r="E75" i="64"/>
  <c r="E69" i="64"/>
  <c r="E68" i="64"/>
  <c r="E65" i="64"/>
  <c r="E62" i="64"/>
  <c r="E61" i="64"/>
  <c r="E58" i="64"/>
  <c r="E55" i="64"/>
  <c r="E54" i="64"/>
  <c r="E53" i="64"/>
  <c r="E47" i="64"/>
  <c r="E46" i="64"/>
  <c r="E43" i="64"/>
  <c r="E37" i="64"/>
  <c r="E36" i="64"/>
  <c r="E33" i="64"/>
  <c r="E32" i="64"/>
  <c r="E27" i="64"/>
  <c r="E26" i="64"/>
  <c r="E23" i="64"/>
  <c r="E20" i="64"/>
  <c r="E17" i="64"/>
  <c r="E14" i="64"/>
  <c r="E13" i="64"/>
  <c r="E12" i="64"/>
  <c r="E9" i="64"/>
  <c r="E265" i="62"/>
  <c r="E264" i="62"/>
  <c r="E263" i="62"/>
  <c r="E262" i="62"/>
  <c r="E259" i="62"/>
  <c r="E258" i="62"/>
  <c r="E257" i="62"/>
  <c r="E254" i="62"/>
  <c r="E253" i="62"/>
  <c r="E250" i="62"/>
  <c r="E249" i="62"/>
  <c r="E246" i="62"/>
  <c r="E243" i="62"/>
  <c r="E240" i="62"/>
  <c r="E237" i="62"/>
  <c r="E232" i="62"/>
  <c r="E231" i="62"/>
  <c r="E228" i="62"/>
  <c r="E227" i="62"/>
  <c r="E226" i="62"/>
  <c r="E225" i="62"/>
  <c r="E222" i="62"/>
  <c r="E221" i="62"/>
  <c r="E220" i="62"/>
  <c r="E219" i="62"/>
  <c r="E214" i="62"/>
  <c r="E213" i="62"/>
  <c r="E212" i="62"/>
  <c r="E207" i="62"/>
  <c r="E206" i="62"/>
  <c r="E205" i="62"/>
  <c r="E202" i="62"/>
  <c r="E201" i="62"/>
  <c r="E200" i="62"/>
  <c r="E199" i="62"/>
  <c r="E196" i="62"/>
  <c r="E195" i="62"/>
  <c r="E192" i="62"/>
  <c r="E189" i="62"/>
  <c r="E188" i="62"/>
  <c r="E185" i="62"/>
  <c r="E184" i="62"/>
  <c r="E183" i="62"/>
  <c r="E180" i="62"/>
  <c r="E179" i="62"/>
  <c r="E178" i="62"/>
  <c r="E173" i="62"/>
  <c r="E172" i="62"/>
  <c r="E171" i="62"/>
  <c r="E168" i="62"/>
  <c r="E151" i="62"/>
  <c r="E150" i="62"/>
  <c r="E149" i="62"/>
  <c r="E146" i="62"/>
  <c r="E145" i="62"/>
  <c r="E144" i="62"/>
  <c r="E141" i="62"/>
  <c r="E136" i="62"/>
  <c r="E135" i="62"/>
  <c r="E132" i="62"/>
  <c r="E129" i="62"/>
  <c r="E128" i="62"/>
  <c r="E125" i="62"/>
  <c r="E122" i="62"/>
  <c r="E121" i="62"/>
  <c r="E120" i="62"/>
  <c r="E119" i="62"/>
  <c r="E118" i="62"/>
  <c r="E117" i="62"/>
  <c r="E116" i="62"/>
  <c r="E115" i="62"/>
  <c r="E114" i="62"/>
  <c r="E113" i="62"/>
  <c r="E100" i="62"/>
  <c r="E99" i="62"/>
  <c r="E98" i="62"/>
  <c r="E97" i="62"/>
  <c r="E96" i="62"/>
  <c r="E93" i="62"/>
  <c r="E92" i="62"/>
  <c r="E91" i="62"/>
  <c r="E90" i="62"/>
  <c r="E87" i="62"/>
  <c r="E86" i="62"/>
  <c r="E85" i="62"/>
  <c r="E84" i="62"/>
  <c r="E83" i="62"/>
  <c r="E82" i="62"/>
  <c r="E81" i="62"/>
  <c r="E80" i="62"/>
  <c r="E75" i="62"/>
  <c r="E69" i="62"/>
  <c r="E68" i="62"/>
  <c r="E65" i="62"/>
  <c r="E62" i="62"/>
  <c r="E61" i="62"/>
  <c r="E58" i="62"/>
  <c r="E55" i="62"/>
  <c r="E54" i="62"/>
  <c r="E53" i="62"/>
  <c r="E47" i="62"/>
  <c r="E46" i="62"/>
  <c r="E43" i="62"/>
  <c r="E37" i="62"/>
  <c r="E36" i="62"/>
  <c r="E33" i="62"/>
  <c r="E32" i="62"/>
  <c r="E27" i="62"/>
  <c r="E26" i="62"/>
  <c r="E23" i="62"/>
  <c r="E20" i="62"/>
  <c r="E17" i="62"/>
  <c r="E14" i="62"/>
  <c r="E13" i="62"/>
  <c r="E12" i="62"/>
  <c r="E9" i="62"/>
  <c r="F265" i="60"/>
  <c r="E265" i="60"/>
  <c r="F264" i="60"/>
  <c r="E264" i="60"/>
  <c r="F263" i="60"/>
  <c r="E263" i="60"/>
  <c r="F262" i="60"/>
  <c r="E262" i="60"/>
  <c r="F261" i="60"/>
  <c r="U261" i="60" s="1"/>
  <c r="F259" i="60"/>
  <c r="E259" i="60"/>
  <c r="F258" i="60"/>
  <c r="E258" i="60"/>
  <c r="F257" i="60"/>
  <c r="E257" i="60"/>
  <c r="F256" i="60"/>
  <c r="U256" i="60" s="1"/>
  <c r="F254" i="60"/>
  <c r="E254" i="60"/>
  <c r="F253" i="60"/>
  <c r="E253" i="60"/>
  <c r="F252" i="60"/>
  <c r="U252" i="60" s="1"/>
  <c r="F250" i="60"/>
  <c r="E250" i="60"/>
  <c r="F249" i="60"/>
  <c r="E249" i="60"/>
  <c r="F248" i="60"/>
  <c r="U248" i="60" s="1"/>
  <c r="F246" i="60"/>
  <c r="E246" i="60"/>
  <c r="F245" i="60"/>
  <c r="U245" i="60" s="1"/>
  <c r="F243" i="60"/>
  <c r="E243" i="60"/>
  <c r="F242" i="60"/>
  <c r="U242" i="60" s="1"/>
  <c r="F240" i="60"/>
  <c r="E240" i="60"/>
  <c r="F239" i="60"/>
  <c r="U239" i="60" s="1"/>
  <c r="F237" i="60"/>
  <c r="E237" i="60"/>
  <c r="F236" i="60"/>
  <c r="U236" i="60" s="1"/>
  <c r="F232" i="60"/>
  <c r="E232" i="60"/>
  <c r="F231" i="60"/>
  <c r="E231" i="60"/>
  <c r="F230" i="60"/>
  <c r="U230" i="60" s="1"/>
  <c r="F228" i="60"/>
  <c r="E228" i="60"/>
  <c r="F227" i="60"/>
  <c r="E227" i="60"/>
  <c r="F226" i="60"/>
  <c r="E226" i="60"/>
  <c r="F225" i="60"/>
  <c r="E225" i="60"/>
  <c r="F224" i="60"/>
  <c r="U224" i="60" s="1"/>
  <c r="F222" i="60"/>
  <c r="E222" i="60"/>
  <c r="F221" i="60"/>
  <c r="E221" i="60"/>
  <c r="F220" i="60"/>
  <c r="O220" i="60" s="1"/>
  <c r="O218" i="60" s="1"/>
  <c r="E220" i="60"/>
  <c r="F219" i="60"/>
  <c r="O219" i="60" s="1"/>
  <c r="E219" i="60"/>
  <c r="F218" i="60"/>
  <c r="U218" i="60" s="1"/>
  <c r="F214" i="60"/>
  <c r="E214" i="60"/>
  <c r="F213" i="60"/>
  <c r="E213" i="60"/>
  <c r="F212" i="60"/>
  <c r="E212" i="60"/>
  <c r="F211" i="60"/>
  <c r="U211" i="60" s="1"/>
  <c r="F207" i="60"/>
  <c r="E207" i="60"/>
  <c r="F206" i="60"/>
  <c r="E206" i="60"/>
  <c r="F205" i="60"/>
  <c r="E205" i="60"/>
  <c r="F204" i="60"/>
  <c r="U204" i="60" s="1"/>
  <c r="F202" i="60"/>
  <c r="E202" i="60"/>
  <c r="F201" i="60"/>
  <c r="E201" i="60"/>
  <c r="F200" i="60"/>
  <c r="E200" i="60"/>
  <c r="F199" i="60"/>
  <c r="E199" i="60"/>
  <c r="F198" i="60"/>
  <c r="U198" i="60" s="1"/>
  <c r="F196" i="60"/>
  <c r="E196" i="60"/>
  <c r="F195" i="60"/>
  <c r="E195" i="60"/>
  <c r="F194" i="60"/>
  <c r="U194" i="60" s="1"/>
  <c r="F192" i="60"/>
  <c r="E192" i="60"/>
  <c r="F191" i="60"/>
  <c r="U191" i="60" s="1"/>
  <c r="F189" i="60"/>
  <c r="E189" i="60"/>
  <c r="F188" i="60"/>
  <c r="E188" i="60"/>
  <c r="F187" i="60"/>
  <c r="U187" i="60" s="1"/>
  <c r="F185" i="60"/>
  <c r="E185" i="60"/>
  <c r="F184" i="60"/>
  <c r="E184" i="60"/>
  <c r="F183" i="60"/>
  <c r="E183" i="60"/>
  <c r="F182" i="60"/>
  <c r="U182" i="60" s="1"/>
  <c r="F180" i="60"/>
  <c r="E180" i="60"/>
  <c r="F179" i="60"/>
  <c r="E179" i="60"/>
  <c r="F178" i="60"/>
  <c r="E178" i="60"/>
  <c r="F177" i="60"/>
  <c r="U177" i="60" s="1"/>
  <c r="F173" i="60"/>
  <c r="E173" i="60"/>
  <c r="F172" i="60"/>
  <c r="E172" i="60"/>
  <c r="F171" i="60"/>
  <c r="E171" i="60"/>
  <c r="F170" i="60"/>
  <c r="U170" i="60" s="1"/>
  <c r="F168" i="60"/>
  <c r="E168" i="60"/>
  <c r="F167" i="60"/>
  <c r="U167" i="60" s="1"/>
  <c r="F151" i="60"/>
  <c r="E151" i="60"/>
  <c r="F150" i="60"/>
  <c r="E150" i="60"/>
  <c r="F149" i="60"/>
  <c r="E149" i="60"/>
  <c r="F148" i="60"/>
  <c r="U148" i="60" s="1"/>
  <c r="F146" i="60"/>
  <c r="E146" i="60"/>
  <c r="F145" i="60"/>
  <c r="E145" i="60"/>
  <c r="F144" i="60"/>
  <c r="E144" i="60"/>
  <c r="F143" i="60"/>
  <c r="F141" i="60"/>
  <c r="E141" i="60"/>
  <c r="F140" i="60"/>
  <c r="U140" i="60" s="1"/>
  <c r="F136" i="60"/>
  <c r="E136" i="60"/>
  <c r="F135" i="60"/>
  <c r="E135" i="60"/>
  <c r="F134" i="60"/>
  <c r="U134" i="60" s="1"/>
  <c r="F132" i="60"/>
  <c r="E132" i="60"/>
  <c r="F131" i="60"/>
  <c r="U131" i="60" s="1"/>
  <c r="F129" i="60"/>
  <c r="E129" i="60"/>
  <c r="F128" i="60"/>
  <c r="E128" i="60"/>
  <c r="F127" i="60"/>
  <c r="U127" i="60" s="1"/>
  <c r="F125" i="60"/>
  <c r="E125" i="60"/>
  <c r="F124" i="60"/>
  <c r="U124" i="60" s="1"/>
  <c r="F122" i="60"/>
  <c r="E122" i="60"/>
  <c r="F121" i="60"/>
  <c r="E121" i="60"/>
  <c r="F120" i="60"/>
  <c r="E120" i="60"/>
  <c r="F119" i="60"/>
  <c r="E119" i="60"/>
  <c r="F118" i="60"/>
  <c r="E118" i="60"/>
  <c r="F117" i="60"/>
  <c r="E117" i="60"/>
  <c r="F116" i="60"/>
  <c r="E116" i="60"/>
  <c r="F115" i="60"/>
  <c r="E115" i="60"/>
  <c r="F114" i="60"/>
  <c r="E114" i="60"/>
  <c r="F113" i="60"/>
  <c r="E113" i="60"/>
  <c r="F112" i="60"/>
  <c r="U112" i="60" s="1"/>
  <c r="F100" i="60"/>
  <c r="E100" i="60"/>
  <c r="F99" i="60"/>
  <c r="E99" i="60"/>
  <c r="F98" i="60"/>
  <c r="E98" i="60"/>
  <c r="F97" i="60"/>
  <c r="E97" i="60"/>
  <c r="F96" i="60"/>
  <c r="E96" i="60"/>
  <c r="F95" i="60"/>
  <c r="U95" i="60" s="1"/>
  <c r="F93" i="60"/>
  <c r="E93" i="60"/>
  <c r="F92" i="60"/>
  <c r="E92" i="60"/>
  <c r="F91" i="60"/>
  <c r="E91" i="60"/>
  <c r="F90" i="60"/>
  <c r="E90" i="60"/>
  <c r="F89" i="60"/>
  <c r="U89" i="60" s="1"/>
  <c r="F87" i="60"/>
  <c r="E87" i="60"/>
  <c r="F86" i="60"/>
  <c r="E86" i="60"/>
  <c r="F85" i="60"/>
  <c r="E85" i="60"/>
  <c r="F84" i="60"/>
  <c r="E84" i="60"/>
  <c r="F83" i="60"/>
  <c r="E83" i="60"/>
  <c r="F82" i="60"/>
  <c r="E82" i="60"/>
  <c r="F81" i="60"/>
  <c r="E81" i="60"/>
  <c r="F80" i="60"/>
  <c r="E80" i="60"/>
  <c r="F79" i="60"/>
  <c r="U79" i="60" s="1"/>
  <c r="F75" i="60"/>
  <c r="E75" i="60"/>
  <c r="F74" i="60"/>
  <c r="U74" i="60" s="1"/>
  <c r="F69" i="60"/>
  <c r="E69" i="60"/>
  <c r="F68" i="60"/>
  <c r="E68" i="60"/>
  <c r="F67" i="60"/>
  <c r="U67" i="60" s="1"/>
  <c r="F65" i="60"/>
  <c r="E65" i="60"/>
  <c r="F62" i="60"/>
  <c r="E62" i="60"/>
  <c r="F61" i="60"/>
  <c r="E61" i="60"/>
  <c r="F60" i="60"/>
  <c r="U60" i="60" s="1"/>
  <c r="F58" i="60"/>
  <c r="E58" i="60"/>
  <c r="F57" i="60"/>
  <c r="U57" i="60" s="1"/>
  <c r="F55" i="60"/>
  <c r="E55" i="60"/>
  <c r="F54" i="60"/>
  <c r="E54" i="60"/>
  <c r="F53" i="60"/>
  <c r="E53" i="60"/>
  <c r="F52" i="60"/>
  <c r="U52" i="60" s="1"/>
  <c r="F47" i="60"/>
  <c r="E47" i="60"/>
  <c r="F46" i="60"/>
  <c r="E46" i="60"/>
  <c r="F45" i="60"/>
  <c r="U45" i="60" s="1"/>
  <c r="F43" i="60"/>
  <c r="E43" i="60"/>
  <c r="F42" i="60"/>
  <c r="U42" i="60" s="1"/>
  <c r="F37" i="60"/>
  <c r="E37" i="60"/>
  <c r="F36" i="60"/>
  <c r="E36" i="60"/>
  <c r="F35" i="60"/>
  <c r="U35" i="60" s="1"/>
  <c r="F33" i="60"/>
  <c r="E33" i="60"/>
  <c r="F32" i="60"/>
  <c r="E32" i="60"/>
  <c r="F31" i="60"/>
  <c r="U31" i="60" s="1"/>
  <c r="F27" i="60"/>
  <c r="E27" i="60"/>
  <c r="F26" i="60"/>
  <c r="E26" i="60"/>
  <c r="F25" i="60"/>
  <c r="U25" i="60" s="1"/>
  <c r="F23" i="60"/>
  <c r="E23" i="60"/>
  <c r="F22" i="60"/>
  <c r="U22" i="60" s="1"/>
  <c r="F20" i="60"/>
  <c r="E20" i="60"/>
  <c r="F19" i="60"/>
  <c r="U19" i="60" s="1"/>
  <c r="F17" i="60"/>
  <c r="E17" i="60"/>
  <c r="F16" i="60"/>
  <c r="U16" i="60" s="1"/>
  <c r="F14" i="60"/>
  <c r="E14" i="60"/>
  <c r="F13" i="60"/>
  <c r="E13" i="60"/>
  <c r="F12" i="60"/>
  <c r="E12" i="60"/>
  <c r="F11" i="60"/>
  <c r="U11" i="60" s="1"/>
  <c r="F9" i="60"/>
  <c r="E9" i="60"/>
  <c r="F8" i="60"/>
  <c r="U8" i="60" s="1"/>
  <c r="J261" i="60"/>
  <c r="J258" i="60"/>
  <c r="J253" i="60"/>
  <c r="Q253" i="60" s="1"/>
  <c r="Q252" i="60" s="1"/>
  <c r="J249" i="60"/>
  <c r="Q249" i="60" s="1"/>
  <c r="Q248" i="60" s="1" a="1"/>
  <c r="Q248" i="60" s="1"/>
  <c r="J220" i="60"/>
  <c r="Q220" i="60" s="1"/>
  <c r="J213" i="60"/>
  <c r="Q213" i="60" s="1"/>
  <c r="J200" i="60"/>
  <c r="J195" i="60"/>
  <c r="Q195" i="60" s="1"/>
  <c r="J184" i="60"/>
  <c r="Q184" i="60" s="1"/>
  <c r="J173" i="60"/>
  <c r="Q173" i="60" s="1"/>
  <c r="J168" i="60"/>
  <c r="Q168" i="60" s="1"/>
  <c r="J159" i="60"/>
  <c r="Q159" i="60" s="1"/>
  <c r="Q158" i="60" s="1"/>
  <c r="J141" i="60"/>
  <c r="Q141" i="60" s="1"/>
  <c r="J132" i="60"/>
  <c r="Q132" i="60" s="1"/>
  <c r="J108" i="60"/>
  <c r="J102" i="60"/>
  <c r="J87" i="60"/>
  <c r="J83" i="60"/>
  <c r="J65" i="60"/>
  <c r="Q65" i="60" s="1"/>
  <c r="J49" i="60"/>
  <c r="Q49" i="60" s="1"/>
  <c r="J39" i="60"/>
  <c r="Q39" i="60" s="1"/>
  <c r="J37" i="60"/>
  <c r="J33" i="60"/>
  <c r="Q33" i="60" s="1"/>
  <c r="J27" i="60"/>
  <c r="Q27" i="60" s="1"/>
  <c r="J17" i="60"/>
  <c r="J12" i="60"/>
  <c r="K265" i="62"/>
  <c r="K263" i="62"/>
  <c r="J258" i="62"/>
  <c r="J253" i="62"/>
  <c r="Q253" i="62" s="1"/>
  <c r="K250" i="62"/>
  <c r="K242" i="62"/>
  <c r="K234" i="62"/>
  <c r="J232" i="62"/>
  <c r="J227" i="62"/>
  <c r="Q227" i="62" s="1"/>
  <c r="J216" i="62"/>
  <c r="J212" i="62"/>
  <c r="Q212" i="62" s="1"/>
  <c r="K202" i="62"/>
  <c r="K201" i="62"/>
  <c r="K199" i="62"/>
  <c r="K196" i="62"/>
  <c r="J184" i="62"/>
  <c r="Q184" i="62" s="1"/>
  <c r="K179" i="62"/>
  <c r="J173" i="62"/>
  <c r="Q173" i="62" s="1"/>
  <c r="J171" i="62"/>
  <c r="J168" i="62"/>
  <c r="Q168" i="62" s="1"/>
  <c r="J161" i="62"/>
  <c r="Q161" i="62" s="1"/>
  <c r="Q160" i="62" s="1"/>
  <c r="J141" i="62"/>
  <c r="Q141" i="62" s="1"/>
  <c r="K136" i="62"/>
  <c r="K124" i="62"/>
  <c r="J122" i="62"/>
  <c r="J118" i="62"/>
  <c r="K113" i="62"/>
  <c r="Q74" i="45" s="1"/>
  <c r="J110" i="62"/>
  <c r="J108" i="62"/>
  <c r="J104" i="62"/>
  <c r="Q104" i="62" s="1"/>
  <c r="Q103" i="62" s="1"/>
  <c r="J99" i="62"/>
  <c r="K93" i="62"/>
  <c r="K92" i="62"/>
  <c r="J87" i="62"/>
  <c r="K86" i="62"/>
  <c r="K84" i="62"/>
  <c r="J83" i="62"/>
  <c r="K82" i="62"/>
  <c r="K80" i="62"/>
  <c r="J75" i="62"/>
  <c r="Q75" i="62" s="1"/>
  <c r="Q74" i="62" s="1"/>
  <c r="K72" i="62"/>
  <c r="J71" i="62"/>
  <c r="Q71" i="62" s="1"/>
  <c r="Q70" i="62" s="1"/>
  <c r="K69" i="62"/>
  <c r="J65" i="62"/>
  <c r="Q65" i="62" s="1"/>
  <c r="J58" i="62"/>
  <c r="Q58" i="62" s="1"/>
  <c r="J55" i="62"/>
  <c r="Q55" i="62" s="1"/>
  <c r="K47" i="62"/>
  <c r="K40" i="62"/>
  <c r="J37" i="62"/>
  <c r="K22" i="62"/>
  <c r="J17" i="62"/>
  <c r="J13" i="62"/>
  <c r="J12" i="62"/>
  <c r="J9" i="62"/>
  <c r="J265" i="64"/>
  <c r="J264" i="64"/>
  <c r="Q264" i="64" s="1"/>
  <c r="J263" i="64"/>
  <c r="J262" i="64"/>
  <c r="J261" i="64"/>
  <c r="J259" i="64"/>
  <c r="Q259" i="64" s="1"/>
  <c r="J258" i="64"/>
  <c r="J257" i="64"/>
  <c r="J254" i="64"/>
  <c r="Q254" i="64" s="1"/>
  <c r="J253" i="64"/>
  <c r="Q253" i="64" s="1"/>
  <c r="Q252" i="64" s="1"/>
  <c r="J250" i="64"/>
  <c r="J249" i="64"/>
  <c r="Q249" i="64" s="1"/>
  <c r="Q248" i="64" s="1" a="1"/>
  <c r="Q248" i="64" s="1"/>
  <c r="J246" i="64"/>
  <c r="Q246" i="64" s="1"/>
  <c r="Q245" i="64" s="1"/>
  <c r="J243" i="64"/>
  <c r="J240" i="64"/>
  <c r="Q240" i="64" s="1"/>
  <c r="Q239" i="64" s="1"/>
  <c r="J237" i="64"/>
  <c r="Q237" i="64" s="1"/>
  <c r="Q236" i="64" s="1"/>
  <c r="J232" i="64"/>
  <c r="J231" i="64"/>
  <c r="J228" i="64"/>
  <c r="Q228" i="64" s="1"/>
  <c r="J227" i="64"/>
  <c r="Q227" i="64" s="1"/>
  <c r="J226" i="64"/>
  <c r="Q226" i="64" s="1"/>
  <c r="J225" i="64"/>
  <c r="Q225" i="64" s="1"/>
  <c r="J222" i="64"/>
  <c r="J221" i="64"/>
  <c r="J219" i="64"/>
  <c r="J216" i="64"/>
  <c r="J214" i="64"/>
  <c r="J213" i="64"/>
  <c r="Q213" i="64" s="1"/>
  <c r="J212" i="64"/>
  <c r="Q212" i="64" s="1"/>
  <c r="J209" i="64"/>
  <c r="Q209" i="64" s="1"/>
  <c r="Q208" i="64" s="1"/>
  <c r="J207" i="64"/>
  <c r="J206" i="64"/>
  <c r="Q206" i="64" s="1"/>
  <c r="J205" i="64"/>
  <c r="Q205" i="64" s="1"/>
  <c r="J202" i="64"/>
  <c r="J201" i="64"/>
  <c r="J200" i="64"/>
  <c r="J199" i="64"/>
  <c r="J196" i="64"/>
  <c r="J195" i="64"/>
  <c r="Q195" i="64" s="1"/>
  <c r="J192" i="64"/>
  <c r="Q192" i="64" s="1"/>
  <c r="Q191" i="64" s="1"/>
  <c r="J189" i="64"/>
  <c r="Q189" i="64" s="1"/>
  <c r="J188" i="64"/>
  <c r="Q188" i="64" s="1"/>
  <c r="J185" i="64"/>
  <c r="Q185" i="64" s="1"/>
  <c r="J184" i="64"/>
  <c r="Q184" i="64" s="1"/>
  <c r="J183" i="64"/>
  <c r="J180" i="64"/>
  <c r="J179" i="64"/>
  <c r="J178" i="64"/>
  <c r="J175" i="64"/>
  <c r="Q175" i="64" s="1"/>
  <c r="Q174" i="64" s="1"/>
  <c r="J173" i="64"/>
  <c r="Q173" i="64" s="1"/>
  <c r="J172" i="64"/>
  <c r="Q172" i="64" s="1"/>
  <c r="Q170" i="64" s="1"/>
  <c r="J171" i="64"/>
  <c r="J168" i="64"/>
  <c r="Q168" i="64" s="1"/>
  <c r="J163" i="64"/>
  <c r="Q163" i="64" s="1"/>
  <c r="Q162" i="64" s="1"/>
  <c r="J161" i="64"/>
  <c r="Q161" i="64" s="1"/>
  <c r="Q160" i="64" s="1"/>
  <c r="J159" i="64"/>
  <c r="Q159" i="64" s="1"/>
  <c r="Q158" i="64" s="1"/>
  <c r="J157" i="64"/>
  <c r="Q157" i="64" s="1"/>
  <c r="Q156" i="64" s="1"/>
  <c r="J155" i="64"/>
  <c r="Q155" i="64" s="1"/>
  <c r="Q154" i="64" s="1"/>
  <c r="J153" i="64"/>
  <c r="Q153" i="64" s="1"/>
  <c r="Q152" i="64" s="1"/>
  <c r="J151" i="64"/>
  <c r="J150" i="64"/>
  <c r="Q150" i="64" s="1"/>
  <c r="J149" i="64"/>
  <c r="Q149" i="64" s="1"/>
  <c r="J146" i="64"/>
  <c r="Q146" i="64" s="1"/>
  <c r="Q143" i="64" s="1" a="1"/>
  <c r="Q143" i="64" s="1"/>
  <c r="J145" i="64"/>
  <c r="J144" i="64"/>
  <c r="J141" i="64"/>
  <c r="Q141" i="64" s="1"/>
  <c r="J138" i="64"/>
  <c r="Q138" i="64" s="1"/>
  <c r="Q137" i="64" s="1"/>
  <c r="J136" i="64"/>
  <c r="J135" i="64"/>
  <c r="Q135" i="64" s="1"/>
  <c r="J132" i="64"/>
  <c r="Q132" i="64" s="1"/>
  <c r="J129" i="64"/>
  <c r="Q129" i="64" s="1"/>
  <c r="Q127" i="64" s="1"/>
  <c r="J128" i="64"/>
  <c r="Q128" i="64" s="1"/>
  <c r="J125" i="64"/>
  <c r="J122" i="64"/>
  <c r="J121" i="64"/>
  <c r="J120" i="64"/>
  <c r="J119" i="64"/>
  <c r="J118" i="64"/>
  <c r="J117" i="64"/>
  <c r="J116" i="64"/>
  <c r="J115" i="64"/>
  <c r="J114" i="64"/>
  <c r="Q114" i="64" s="1"/>
  <c r="J113" i="64"/>
  <c r="J110" i="64"/>
  <c r="J108" i="64"/>
  <c r="J106" i="64"/>
  <c r="Q106" i="64" s="1"/>
  <c r="Q105" i="64" s="1"/>
  <c r="J104" i="64"/>
  <c r="Q104" i="64" s="1"/>
  <c r="Q103" i="64" s="1"/>
  <c r="J102" i="64"/>
  <c r="J100" i="64"/>
  <c r="J99" i="64"/>
  <c r="J98" i="64"/>
  <c r="J97" i="64"/>
  <c r="Q97" i="64" s="1"/>
  <c r="J96" i="64"/>
  <c r="J93" i="64"/>
  <c r="J92" i="64"/>
  <c r="J91" i="64"/>
  <c r="J90" i="64"/>
  <c r="J87" i="64"/>
  <c r="J86" i="64"/>
  <c r="J85" i="64"/>
  <c r="J84" i="64"/>
  <c r="J83" i="64"/>
  <c r="J82" i="64"/>
  <c r="J81" i="64"/>
  <c r="J80" i="64"/>
  <c r="J75" i="64"/>
  <c r="Q75" i="64" s="1"/>
  <c r="Q74" i="64" s="1"/>
  <c r="J72" i="64"/>
  <c r="J71" i="64"/>
  <c r="Q71" i="64" s="1"/>
  <c r="Q70" i="64" s="1"/>
  <c r="J69" i="64"/>
  <c r="J68" i="64"/>
  <c r="Q68" i="64" s="1"/>
  <c r="J65" i="64"/>
  <c r="Q65" i="64" s="1"/>
  <c r="J62" i="64"/>
  <c r="Q62" i="64" s="1"/>
  <c r="J61" i="64"/>
  <c r="Q61" i="64" s="1"/>
  <c r="J58" i="64"/>
  <c r="Q58" i="64" s="1"/>
  <c r="J55" i="64"/>
  <c r="Q55" i="64" s="1"/>
  <c r="J54" i="64"/>
  <c r="J53" i="64"/>
  <c r="J50" i="64"/>
  <c r="J49" i="64"/>
  <c r="Q49" i="64" s="1"/>
  <c r="J47" i="64"/>
  <c r="J46" i="64"/>
  <c r="Q46" i="64" s="1"/>
  <c r="Q45" i="64" s="1" a="1"/>
  <c r="Q45" i="64" s="1"/>
  <c r="J43" i="64"/>
  <c r="Q43" i="64" s="1"/>
  <c r="J40" i="64"/>
  <c r="J39" i="64"/>
  <c r="Q39" i="64" s="1"/>
  <c r="J37" i="64"/>
  <c r="J36" i="64"/>
  <c r="Q36" i="64" s="1"/>
  <c r="J33" i="64"/>
  <c r="Q33" i="64" s="1"/>
  <c r="J32" i="64"/>
  <c r="Q32" i="64" s="1"/>
  <c r="J27" i="64"/>
  <c r="Q27" i="64" s="1"/>
  <c r="J26" i="64"/>
  <c r="J25" i="64"/>
  <c r="J23" i="64"/>
  <c r="J20" i="64"/>
  <c r="J17" i="64"/>
  <c r="J14" i="64"/>
  <c r="J13" i="64"/>
  <c r="J12" i="64"/>
  <c r="J9" i="64"/>
  <c r="J265" i="62"/>
  <c r="J264" i="62"/>
  <c r="Q264" i="62" s="1"/>
  <c r="J263" i="62"/>
  <c r="J262" i="62"/>
  <c r="J261" i="62"/>
  <c r="J259" i="62"/>
  <c r="Q259" i="62" s="1"/>
  <c r="J257" i="62"/>
  <c r="J254" i="62"/>
  <c r="Q254" i="62" s="1"/>
  <c r="J250" i="62"/>
  <c r="J249" i="62"/>
  <c r="Q249" i="62" s="1"/>
  <c r="Q248" i="62" s="1" a="1"/>
  <c r="Q248" i="62" s="1"/>
  <c r="J246" i="62"/>
  <c r="Q246" i="62" s="1"/>
  <c r="Q245" i="62" s="1"/>
  <c r="J243" i="62"/>
  <c r="J240" i="62"/>
  <c r="Q240" i="62" s="1"/>
  <c r="Q239" i="62" s="1"/>
  <c r="J237" i="62"/>
  <c r="Q237" i="62" s="1"/>
  <c r="Q236" i="62" s="1"/>
  <c r="J231" i="62"/>
  <c r="J228" i="62"/>
  <c r="Q228" i="62" s="1"/>
  <c r="J226" i="62"/>
  <c r="Q226" i="62" s="1"/>
  <c r="J225" i="62"/>
  <c r="Q225" i="62" s="1"/>
  <c r="J222" i="62"/>
  <c r="J221" i="62"/>
  <c r="J219" i="62"/>
  <c r="J214" i="62"/>
  <c r="J213" i="62"/>
  <c r="Q213" i="62" s="1"/>
  <c r="J209" i="62"/>
  <c r="Q209" i="62" s="1"/>
  <c r="Q208" i="62" s="1"/>
  <c r="J207" i="62"/>
  <c r="J206" i="62"/>
  <c r="Q206" i="62" s="1"/>
  <c r="J205" i="62"/>
  <c r="Q205" i="62" s="1"/>
  <c r="J202" i="62"/>
  <c r="J201" i="62"/>
  <c r="J199" i="62"/>
  <c r="J196" i="62"/>
  <c r="J195" i="62"/>
  <c r="Q195" i="62" s="1"/>
  <c r="J192" i="62"/>
  <c r="Q192" i="62" s="1"/>
  <c r="Q191" i="62" s="1"/>
  <c r="J189" i="62"/>
  <c r="Q189" i="62" s="1"/>
  <c r="J188" i="62"/>
  <c r="Q188" i="62" s="1"/>
  <c r="J185" i="62"/>
  <c r="Q185" i="62" s="1"/>
  <c r="J183" i="62"/>
  <c r="J180" i="62"/>
  <c r="J179" i="62"/>
  <c r="J175" i="62"/>
  <c r="Q175" i="62" s="1"/>
  <c r="Q174" i="62" s="1"/>
  <c r="J172" i="62"/>
  <c r="J163" i="62"/>
  <c r="Q163" i="62" s="1"/>
  <c r="Q162" i="62" s="1"/>
  <c r="J159" i="62"/>
  <c r="Q159" i="62" s="1"/>
  <c r="Q158" i="62" s="1"/>
  <c r="J157" i="62"/>
  <c r="Q157" i="62" s="1"/>
  <c r="Q156" i="62" s="1"/>
  <c r="J155" i="62"/>
  <c r="Q155" i="62" s="1"/>
  <c r="Q154" i="62" s="1"/>
  <c r="J153" i="62"/>
  <c r="Q153" i="62" s="1"/>
  <c r="Q152" i="62" s="1"/>
  <c r="J150" i="62"/>
  <c r="Q150" i="62" s="1"/>
  <c r="J149" i="62"/>
  <c r="Q149" i="62" s="1"/>
  <c r="J146" i="62"/>
  <c r="Q146" i="62" s="1"/>
  <c r="Q143" i="62" s="1" a="1"/>
  <c r="Q143" i="62" s="1"/>
  <c r="J145" i="62"/>
  <c r="J138" i="62"/>
  <c r="Q138" i="62" s="1"/>
  <c r="Q137" i="62" s="1"/>
  <c r="J136" i="62"/>
  <c r="J135" i="62"/>
  <c r="Q135" i="62" s="1"/>
  <c r="J132" i="62"/>
  <c r="Q132" i="62" s="1"/>
  <c r="J129" i="62"/>
  <c r="Q129" i="62" s="1"/>
  <c r="J125" i="62"/>
  <c r="J121" i="62"/>
  <c r="J120" i="62"/>
  <c r="J117" i="62"/>
  <c r="J116" i="62"/>
  <c r="J115" i="62"/>
  <c r="J114" i="62"/>
  <c r="Q114" i="62" s="1"/>
  <c r="J113" i="62"/>
  <c r="J106" i="62"/>
  <c r="Q106" i="62" s="1"/>
  <c r="Q105" i="62" s="1"/>
  <c r="J102" i="62"/>
  <c r="J98" i="62"/>
  <c r="J97" i="62"/>
  <c r="Q97" i="62" s="1"/>
  <c r="J96" i="62"/>
  <c r="J93" i="62"/>
  <c r="J92" i="62"/>
  <c r="J91" i="62"/>
  <c r="J90" i="62"/>
  <c r="J86" i="62"/>
  <c r="J85" i="62"/>
  <c r="J84" i="62"/>
  <c r="J82" i="62"/>
  <c r="J81" i="62"/>
  <c r="J80" i="62"/>
  <c r="J72" i="62"/>
  <c r="J69" i="62"/>
  <c r="J68" i="62"/>
  <c r="Q68" i="62" s="1"/>
  <c r="J62" i="62"/>
  <c r="Q62" i="62" s="1"/>
  <c r="J61" i="62"/>
  <c r="Q61" i="62" s="1"/>
  <c r="J53" i="62"/>
  <c r="J50" i="62"/>
  <c r="J49" i="62"/>
  <c r="Q49" i="62" s="1"/>
  <c r="J47" i="62"/>
  <c r="J46" i="62"/>
  <c r="Q46" i="62" s="1"/>
  <c r="Q45" i="62" s="1" a="1"/>
  <c r="Q45" i="62" s="1"/>
  <c r="J43" i="62"/>
  <c r="Q43" i="62" s="1"/>
  <c r="J40" i="62"/>
  <c r="J39" i="62"/>
  <c r="Q39" i="62" s="1"/>
  <c r="J36" i="62"/>
  <c r="Q36" i="62" s="1"/>
  <c r="J33" i="62"/>
  <c r="Q33" i="62" s="1"/>
  <c r="J32" i="62"/>
  <c r="Q32" i="62" s="1"/>
  <c r="J27" i="62"/>
  <c r="Q27" i="62" s="1"/>
  <c r="J25" i="62"/>
  <c r="J23" i="62"/>
  <c r="J20" i="62"/>
  <c r="J14" i="62"/>
  <c r="J265" i="60"/>
  <c r="J264" i="60"/>
  <c r="Q264" i="60" s="1"/>
  <c r="J263" i="60"/>
  <c r="J262" i="60"/>
  <c r="J259" i="60"/>
  <c r="Q259" i="60" s="1"/>
  <c r="J257" i="60"/>
  <c r="J254" i="60"/>
  <c r="Q254" i="60" s="1"/>
  <c r="J250" i="60"/>
  <c r="J246" i="60"/>
  <c r="Q246" i="60" s="1"/>
  <c r="Q245" i="60" s="1"/>
  <c r="J243" i="60"/>
  <c r="J240" i="60"/>
  <c r="Q240" i="60" s="1"/>
  <c r="Q239" i="60" s="1"/>
  <c r="J237" i="60"/>
  <c r="Q237" i="60" s="1"/>
  <c r="Q236" i="60" s="1"/>
  <c r="J234" i="60"/>
  <c r="J232" i="60"/>
  <c r="J231" i="60"/>
  <c r="J228" i="60"/>
  <c r="Q228" i="60" s="1"/>
  <c r="J227" i="60"/>
  <c r="Q227" i="60" s="1"/>
  <c r="J226" i="60"/>
  <c r="Q226" i="60" s="1"/>
  <c r="J225" i="60"/>
  <c r="Q225" i="60" s="1"/>
  <c r="J222" i="60"/>
  <c r="J221" i="60"/>
  <c r="J219" i="60"/>
  <c r="J216" i="60"/>
  <c r="J214" i="60"/>
  <c r="J212" i="60"/>
  <c r="Q212" i="60" s="1"/>
  <c r="Q211" i="60" s="1" a="1"/>
  <c r="Q211" i="60" s="1"/>
  <c r="J209" i="60"/>
  <c r="Q209" i="60" s="1"/>
  <c r="Q208" i="60" s="1"/>
  <c r="J207" i="60"/>
  <c r="J206" i="60"/>
  <c r="Q206" i="60" s="1"/>
  <c r="J205" i="60"/>
  <c r="Q205" i="60" s="1"/>
  <c r="J202" i="60"/>
  <c r="J201" i="60"/>
  <c r="J199" i="60"/>
  <c r="J196" i="60"/>
  <c r="J192" i="60"/>
  <c r="Q192" i="60" s="1"/>
  <c r="Q191" i="60" s="1"/>
  <c r="J189" i="60"/>
  <c r="Q189" i="60" s="1"/>
  <c r="J188" i="60"/>
  <c r="Q188" i="60" s="1"/>
  <c r="J185" i="60"/>
  <c r="Q185" i="60" s="1"/>
  <c r="J183" i="60"/>
  <c r="J180" i="60"/>
  <c r="J179" i="60"/>
  <c r="J178" i="60"/>
  <c r="J175" i="60"/>
  <c r="Q175" i="60" s="1"/>
  <c r="Q174" i="60" s="1"/>
  <c r="J172" i="60"/>
  <c r="J171" i="60"/>
  <c r="J163" i="60"/>
  <c r="Q163" i="60" s="1"/>
  <c r="Q162" i="60" s="1"/>
  <c r="J161" i="60"/>
  <c r="Q161" i="60" s="1"/>
  <c r="Q160" i="60" s="1"/>
  <c r="J157" i="60"/>
  <c r="Q157" i="60" s="1"/>
  <c r="Q156" i="60" s="1"/>
  <c r="J155" i="60"/>
  <c r="Q155" i="60" s="1"/>
  <c r="Q154" i="60" s="1"/>
  <c r="J153" i="60"/>
  <c r="Q153" i="60" s="1"/>
  <c r="Q152" i="60" s="1"/>
  <c r="J151" i="60"/>
  <c r="J150" i="60"/>
  <c r="Q150" i="60" s="1"/>
  <c r="J149" i="60"/>
  <c r="Q149" i="60" s="1"/>
  <c r="J146" i="60"/>
  <c r="Q146" i="60" s="1"/>
  <c r="Q143" i="60" s="1" a="1"/>
  <c r="Q143" i="60" s="1"/>
  <c r="J145" i="60"/>
  <c r="J144" i="60"/>
  <c r="J138" i="60"/>
  <c r="Q138" i="60" s="1"/>
  <c r="Q137" i="60" s="1"/>
  <c r="J136" i="60"/>
  <c r="J135" i="60"/>
  <c r="Q135" i="60" s="1"/>
  <c r="J129" i="60"/>
  <c r="Q129" i="60" s="1"/>
  <c r="J128" i="60"/>
  <c r="Q128" i="60" s="1"/>
  <c r="J125" i="60"/>
  <c r="J122" i="60"/>
  <c r="J121" i="60"/>
  <c r="J119" i="60"/>
  <c r="J118" i="60"/>
  <c r="J117" i="60"/>
  <c r="J116" i="60"/>
  <c r="J115" i="60"/>
  <c r="J114" i="60"/>
  <c r="Q114" i="60" s="1"/>
  <c r="J113" i="60"/>
  <c r="J110" i="60"/>
  <c r="J106" i="60"/>
  <c r="Q106" i="60" s="1"/>
  <c r="Q105" i="60" s="1"/>
  <c r="J104" i="60"/>
  <c r="Q104" i="60" s="1"/>
  <c r="Q103" i="60" s="1"/>
  <c r="J100" i="60"/>
  <c r="J99" i="60"/>
  <c r="J98" i="60"/>
  <c r="J97" i="60"/>
  <c r="Q97" i="60" s="1"/>
  <c r="J96" i="60"/>
  <c r="J93" i="60"/>
  <c r="J92" i="60"/>
  <c r="J91" i="60"/>
  <c r="J90" i="60"/>
  <c r="J86" i="60"/>
  <c r="J85" i="60"/>
  <c r="J84" i="60"/>
  <c r="J82" i="60"/>
  <c r="J81" i="60"/>
  <c r="J80" i="60"/>
  <c r="J75" i="60"/>
  <c r="Q75" i="60" s="1"/>
  <c r="Q74" i="60" s="1"/>
  <c r="J72" i="60"/>
  <c r="J71" i="60"/>
  <c r="Q71" i="60" s="1"/>
  <c r="Q70" i="60" s="1"/>
  <c r="J69" i="60"/>
  <c r="J68" i="60"/>
  <c r="Q68" i="60" s="1"/>
  <c r="J62" i="60"/>
  <c r="Q62" i="60" s="1"/>
  <c r="J61" i="60"/>
  <c r="Q61" i="60" s="1"/>
  <c r="J58" i="60"/>
  <c r="Q58" i="60" s="1"/>
  <c r="J55" i="60"/>
  <c r="Q55" i="60" s="1"/>
  <c r="J54" i="60"/>
  <c r="J53" i="60"/>
  <c r="J50" i="60"/>
  <c r="J47" i="60"/>
  <c r="J46" i="60"/>
  <c r="Q46" i="60" s="1"/>
  <c r="Q45" i="60" s="1" a="1"/>
  <c r="Q45" i="60" s="1"/>
  <c r="J43" i="60"/>
  <c r="Q43" i="60" s="1"/>
  <c r="J40" i="60"/>
  <c r="J36" i="60"/>
  <c r="Q36" i="60" s="1"/>
  <c r="J32" i="60"/>
  <c r="Q32" i="60" s="1"/>
  <c r="J26" i="60"/>
  <c r="J25" i="60"/>
  <c r="J23" i="60"/>
  <c r="J20" i="60"/>
  <c r="J14" i="60"/>
  <c r="J13" i="60"/>
  <c r="J9" i="60"/>
  <c r="F172" i="49"/>
  <c r="F92" i="49"/>
  <c r="F23" i="49"/>
  <c r="F20" i="49"/>
  <c r="K222" i="62"/>
  <c r="K145" i="62"/>
  <c r="K50" i="62"/>
  <c r="K243" i="62"/>
  <c r="K221" i="62"/>
  <c r="K120" i="62"/>
  <c r="Q81" i="45" s="1"/>
  <c r="K116" i="62"/>
  <c r="Q77" i="45" s="1"/>
  <c r="K90" i="62"/>
  <c r="K20" i="62"/>
  <c r="K2" i="62"/>
  <c r="C61" i="46"/>
  <c r="C60" i="46"/>
  <c r="C59" i="46"/>
  <c r="C58" i="46"/>
  <c r="C57" i="46"/>
  <c r="C56" i="46"/>
  <c r="C55" i="46"/>
  <c r="C54" i="46"/>
  <c r="C51" i="46"/>
  <c r="C50" i="46"/>
  <c r="C49" i="46"/>
  <c r="C48" i="46"/>
  <c r="C47" i="46"/>
  <c r="C46" i="46"/>
  <c r="C45" i="46"/>
  <c r="C44" i="46"/>
  <c r="C43" i="46"/>
  <c r="C42" i="46"/>
  <c r="C41" i="46"/>
  <c r="C40" i="46"/>
  <c r="C39" i="46"/>
  <c r="C36" i="46"/>
  <c r="C35" i="46"/>
  <c r="J222" i="49"/>
  <c r="J221" i="49"/>
  <c r="J216" i="49"/>
  <c r="J209" i="49"/>
  <c r="Q209" i="49" s="1"/>
  <c r="Q208" i="49" s="1"/>
  <c r="J175" i="49"/>
  <c r="Q175" i="49" s="1"/>
  <c r="Q174" i="49" s="1"/>
  <c r="J163" i="49"/>
  <c r="Q163" i="49" s="1"/>
  <c r="Q162" i="49" s="1"/>
  <c r="J161" i="49"/>
  <c r="Q161" i="49" s="1"/>
  <c r="Q160" i="49" s="1"/>
  <c r="J159" i="49"/>
  <c r="Q159" i="49" s="1"/>
  <c r="Q158" i="49" s="1"/>
  <c r="J157" i="49"/>
  <c r="Q157" i="49" s="1"/>
  <c r="Q156" i="49" s="1"/>
  <c r="J155" i="49"/>
  <c r="Q155" i="49" s="1"/>
  <c r="Q154" i="49" s="1"/>
  <c r="J153" i="49"/>
  <c r="Q153" i="49" s="1"/>
  <c r="Q152" i="49" s="1"/>
  <c r="J138" i="49"/>
  <c r="Q138" i="49" s="1"/>
  <c r="Q137" i="49" s="1"/>
  <c r="J110" i="49"/>
  <c r="J108" i="49"/>
  <c r="J106" i="49"/>
  <c r="Q106" i="49" s="1"/>
  <c r="Q105" i="49" s="1"/>
  <c r="J104" i="49"/>
  <c r="Q104" i="49" s="1"/>
  <c r="Q103" i="49" s="1"/>
  <c r="J102" i="49"/>
  <c r="J72" i="49"/>
  <c r="J71" i="49"/>
  <c r="Q71" i="49" s="1"/>
  <c r="Q70" i="49" s="1"/>
  <c r="J50" i="49"/>
  <c r="J49" i="49"/>
  <c r="Q49" i="49" s="1"/>
  <c r="J40" i="49"/>
  <c r="J39" i="49"/>
  <c r="Q39" i="49" s="1"/>
  <c r="L43" i="49"/>
  <c r="D129" i="64"/>
  <c r="C129" i="64"/>
  <c r="D128" i="64"/>
  <c r="C128" i="64"/>
  <c r="D129" i="62"/>
  <c r="C129" i="62"/>
  <c r="D128" i="62"/>
  <c r="C128" i="62"/>
  <c r="D129" i="60"/>
  <c r="C129" i="60"/>
  <c r="D128" i="60"/>
  <c r="C128" i="60"/>
  <c r="J129" i="49"/>
  <c r="Q129" i="49" s="1"/>
  <c r="J128" i="49"/>
  <c r="Q128" i="49" s="1"/>
  <c r="F129" i="49"/>
  <c r="E129" i="49"/>
  <c r="D129" i="49"/>
  <c r="C129" i="49"/>
  <c r="L129" i="49"/>
  <c r="F128" i="49"/>
  <c r="E128" i="49"/>
  <c r="D128" i="49"/>
  <c r="C128" i="49"/>
  <c r="L128" i="49"/>
  <c r="C34" i="46"/>
  <c r="C33" i="46"/>
  <c r="C32" i="46"/>
  <c r="C31" i="46"/>
  <c r="C30" i="46"/>
  <c r="C29" i="46"/>
  <c r="C28" i="46"/>
  <c r="C27" i="46"/>
  <c r="C26" i="46"/>
  <c r="C23" i="46"/>
  <c r="C22" i="46"/>
  <c r="C21" i="46"/>
  <c r="C20" i="46"/>
  <c r="C19" i="46"/>
  <c r="C18" i="46"/>
  <c r="C17" i="46"/>
  <c r="C16" i="46"/>
  <c r="C15" i="46"/>
  <c r="C14" i="46"/>
  <c r="C11" i="46"/>
  <c r="C10" i="46"/>
  <c r="C9" i="46"/>
  <c r="C8" i="46"/>
  <c r="C7" i="46"/>
  <c r="C6" i="46"/>
  <c r="J206" i="49"/>
  <c r="Q206" i="49" s="1"/>
  <c r="J253" i="49"/>
  <c r="Q253" i="49" s="1"/>
  <c r="J249" i="49"/>
  <c r="Q249" i="49" s="1"/>
  <c r="Q248" i="49" s="1" a="1"/>
  <c r="Q248" i="49" s="1"/>
  <c r="J246" i="49"/>
  <c r="Q246" i="49" s="1"/>
  <c r="Q245" i="49" s="1"/>
  <c r="J243" i="49"/>
  <c r="J240" i="49"/>
  <c r="Q240" i="49" s="1"/>
  <c r="Q239" i="49" s="1"/>
  <c r="J220" i="64"/>
  <c r="Q220" i="64" s="1"/>
  <c r="F261" i="49"/>
  <c r="U261" i="49" s="1"/>
  <c r="F256" i="49"/>
  <c r="U256" i="49" s="1"/>
  <c r="F252" i="49"/>
  <c r="U252" i="49" s="1"/>
  <c r="F248" i="49"/>
  <c r="U248" i="49" s="1"/>
  <c r="F245" i="49"/>
  <c r="U245" i="49" s="1"/>
  <c r="F242" i="49"/>
  <c r="U242" i="49" s="1"/>
  <c r="F239" i="49"/>
  <c r="U239" i="49" s="1"/>
  <c r="F236" i="49"/>
  <c r="U236" i="49" s="1"/>
  <c r="F230" i="49"/>
  <c r="U230" i="49" s="1"/>
  <c r="F224" i="49"/>
  <c r="U224" i="49" s="1"/>
  <c r="F218" i="49"/>
  <c r="U218" i="49" s="1"/>
  <c r="F211" i="49"/>
  <c r="U211" i="49" s="1"/>
  <c r="F204" i="49"/>
  <c r="U204" i="49" s="1"/>
  <c r="F198" i="49"/>
  <c r="U198" i="49" s="1"/>
  <c r="F194" i="49"/>
  <c r="U194" i="49" s="1"/>
  <c r="F191" i="49"/>
  <c r="U191" i="49" s="1"/>
  <c r="F187" i="49"/>
  <c r="U187" i="49" s="1"/>
  <c r="F182" i="49"/>
  <c r="U182" i="49" s="1"/>
  <c r="F177" i="49"/>
  <c r="U177" i="49" s="1"/>
  <c r="F170" i="49"/>
  <c r="U170" i="49" s="1"/>
  <c r="F167" i="49"/>
  <c r="U167" i="49" s="1"/>
  <c r="F148" i="49"/>
  <c r="U148" i="49" s="1"/>
  <c r="F143" i="49"/>
  <c r="F140" i="49"/>
  <c r="U140" i="49" s="1"/>
  <c r="F134" i="49"/>
  <c r="U134" i="49" s="1"/>
  <c r="F131" i="49"/>
  <c r="U131" i="49" s="1"/>
  <c r="F127" i="49"/>
  <c r="U127" i="49" s="1"/>
  <c r="F124" i="49"/>
  <c r="U124" i="49" s="1"/>
  <c r="F112" i="49"/>
  <c r="U112" i="49" s="1"/>
  <c r="F95" i="49"/>
  <c r="U95" i="49" s="1"/>
  <c r="F89" i="49"/>
  <c r="U89" i="49" s="1"/>
  <c r="F79" i="49"/>
  <c r="U79" i="49" s="1"/>
  <c r="F67" i="49"/>
  <c r="U67" i="49" s="1"/>
  <c r="F74" i="49"/>
  <c r="U74" i="49" s="1"/>
  <c r="F60" i="49"/>
  <c r="U60" i="49" s="1"/>
  <c r="F57" i="49"/>
  <c r="U57" i="49" s="1"/>
  <c r="F52" i="49"/>
  <c r="U52" i="49" s="1"/>
  <c r="F45" i="49"/>
  <c r="U45" i="49" s="1"/>
  <c r="F42" i="49"/>
  <c r="U42" i="49" s="1"/>
  <c r="F35" i="49"/>
  <c r="U35" i="49" s="1"/>
  <c r="F31" i="49"/>
  <c r="U31" i="49" s="1"/>
  <c r="F25" i="49"/>
  <c r="U25" i="49" s="1"/>
  <c r="F22" i="49"/>
  <c r="U22" i="49" s="1"/>
  <c r="F19" i="49"/>
  <c r="U19" i="49" s="1"/>
  <c r="J192" i="49"/>
  <c r="Q192" i="49" s="1"/>
  <c r="Q191" i="49" s="1"/>
  <c r="Q224" i="64" l="1" a="1"/>
  <c r="Q224" i="64" s="1"/>
  <c r="Q182" i="62" a="1"/>
  <c r="Q182" i="62" s="1"/>
  <c r="Q127" i="49"/>
  <c r="Q127" i="60"/>
  <c r="Q211" i="64" a="1"/>
  <c r="Q211" i="64" s="1"/>
  <c r="Q182" i="64" a="1"/>
  <c r="Q182" i="64" s="1"/>
  <c r="Q172" i="62"/>
  <c r="Q170" i="62" s="1"/>
  <c r="P170" i="62" s="1"/>
  <c r="Q224" i="62" a="1"/>
  <c r="Q224" i="62" s="1"/>
  <c r="K224" i="62" s="1"/>
  <c r="M224" i="62" s="1"/>
  <c r="Q252" i="62"/>
  <c r="Q211" i="62" a="1"/>
  <c r="Q211" i="62" s="1"/>
  <c r="Q172" i="60"/>
  <c r="Q170" i="60" s="1"/>
  <c r="P170" i="60" s="1"/>
  <c r="Q182" i="60" a="1"/>
  <c r="Q182" i="60" s="1"/>
  <c r="Q224" i="60" a="1"/>
  <c r="Q224" i="60" s="1"/>
  <c r="K182" i="62"/>
  <c r="M182" i="62" s="1"/>
  <c r="P170" i="64"/>
  <c r="K252" i="62"/>
  <c r="M252" i="62" s="1"/>
  <c r="K129" i="62"/>
  <c r="M242" i="62"/>
  <c r="M124" i="62"/>
  <c r="M22" i="62"/>
  <c r="K97" i="62"/>
  <c r="K114" i="64"/>
  <c r="K146" i="64"/>
  <c r="K187" i="62"/>
  <c r="M187" i="62" s="1"/>
  <c r="J84" i="45"/>
  <c r="Q84" i="45" s="1"/>
  <c r="J160" i="45"/>
  <c r="Q160" i="45" s="1"/>
  <c r="J17" i="45"/>
  <c r="Q17" i="45" s="1"/>
  <c r="J220" i="62"/>
  <c r="Q220" i="62" s="1"/>
  <c r="K215" i="64"/>
  <c r="M215" i="64" s="1"/>
  <c r="K191" i="62"/>
  <c r="M191" i="62" s="1"/>
  <c r="K226" i="62"/>
  <c r="K168" i="62"/>
  <c r="K167" i="62"/>
  <c r="M167" i="62" s="1"/>
  <c r="L20" i="62"/>
  <c r="K254" i="62"/>
  <c r="K259" i="62"/>
  <c r="K109" i="62"/>
  <c r="M109" i="62" s="1"/>
  <c r="K146" i="62"/>
  <c r="K62" i="62"/>
  <c r="K206" i="62"/>
  <c r="K261" i="62"/>
  <c r="M261" i="62" s="1"/>
  <c r="K236" i="60"/>
  <c r="M236" i="60" s="1"/>
  <c r="J120" i="60"/>
  <c r="J207" i="49"/>
  <c r="J136" i="49"/>
  <c r="J171" i="49"/>
  <c r="J23" i="49"/>
  <c r="J20" i="49"/>
  <c r="J234" i="62"/>
  <c r="J234" i="64"/>
  <c r="K31" i="62"/>
  <c r="M31" i="62" s="1"/>
  <c r="K52" i="62"/>
  <c r="M52" i="62" s="1"/>
  <c r="K183" i="62"/>
  <c r="K216" i="62"/>
  <c r="K215" i="62"/>
  <c r="M215" i="62" s="1"/>
  <c r="K67" i="62"/>
  <c r="M67" i="62" s="1"/>
  <c r="K144" i="62"/>
  <c r="K134" i="62"/>
  <c r="M134" i="62" s="1"/>
  <c r="J128" i="62"/>
  <c r="Q128" i="62" s="1"/>
  <c r="Q127" i="62" s="1"/>
  <c r="J151" i="62"/>
  <c r="J178" i="62"/>
  <c r="J200" i="62"/>
  <c r="K178" i="62"/>
  <c r="K256" i="62"/>
  <c r="M256" i="62" s="1"/>
  <c r="J26" i="62"/>
  <c r="K37" i="62"/>
  <c r="J54" i="62"/>
  <c r="K118" i="62"/>
  <c r="Q79" i="45" s="1"/>
  <c r="J100" i="62"/>
  <c r="J119" i="62"/>
  <c r="J144" i="62"/>
  <c r="K13" i="62"/>
  <c r="L13" i="62" s="1"/>
  <c r="K107" i="62"/>
  <c r="M107" i="62" s="1"/>
  <c r="K140" i="62"/>
  <c r="M140" i="62" s="1"/>
  <c r="K228" i="62"/>
  <c r="K89" i="62"/>
  <c r="M89" i="62" s="1"/>
  <c r="K175" i="62"/>
  <c r="K262" i="62"/>
  <c r="K184" i="62"/>
  <c r="K195" i="62"/>
  <c r="K204" i="62"/>
  <c r="M204" i="62" s="1"/>
  <c r="K207" i="62"/>
  <c r="K213" i="62"/>
  <c r="K114" i="62"/>
  <c r="Q75" i="45" s="1"/>
  <c r="K236" i="62"/>
  <c r="M236" i="62" s="1"/>
  <c r="K237" i="62"/>
  <c r="K205" i="62"/>
  <c r="K150" i="62"/>
  <c r="K173" i="62"/>
  <c r="K232" i="62"/>
  <c r="K227" i="62"/>
  <c r="K200" i="62"/>
  <c r="K258" i="62"/>
  <c r="K54" i="62"/>
  <c r="K99" i="62"/>
  <c r="K122" i="62"/>
  <c r="Q83" i="45" s="1"/>
  <c r="K151" i="62"/>
  <c r="K149" i="62"/>
  <c r="K253" i="62"/>
  <c r="K185" i="62"/>
  <c r="K225" i="62"/>
  <c r="K27" i="62"/>
  <c r="K212" i="62"/>
  <c r="K189" i="62"/>
  <c r="K33" i="62"/>
  <c r="K219" i="62"/>
  <c r="K172" i="62"/>
  <c r="K55" i="62"/>
  <c r="K128" i="60"/>
  <c r="K53" i="62"/>
  <c r="K91" i="62"/>
  <c r="K209" i="62"/>
  <c r="K208" i="62"/>
  <c r="M208" i="62" s="1"/>
  <c r="K157" i="62"/>
  <c r="K156" i="62"/>
  <c r="M156" i="62" s="1"/>
  <c r="K43" i="62"/>
  <c r="K42" i="62"/>
  <c r="M42" i="62" s="1"/>
  <c r="K188" i="62"/>
  <c r="K71" i="62"/>
  <c r="K70" i="62"/>
  <c r="M70" i="62" s="1"/>
  <c r="K102" i="62"/>
  <c r="K101" i="62"/>
  <c r="M101" i="62" s="1"/>
  <c r="K131" i="62"/>
  <c r="M131" i="62" s="1"/>
  <c r="K132" i="62"/>
  <c r="K158" i="62"/>
  <c r="M158" i="62" s="1"/>
  <c r="K159" i="62"/>
  <c r="K26" i="62"/>
  <c r="L26" i="62" s="1"/>
  <c r="K38" i="62"/>
  <c r="M38" i="62" s="1"/>
  <c r="K39" i="62"/>
  <c r="K49" i="62"/>
  <c r="K48" i="62"/>
  <c r="M48" i="62" s="1"/>
  <c r="K137" i="62"/>
  <c r="M137" i="62" s="1"/>
  <c r="K138" i="62"/>
  <c r="K257" i="62"/>
  <c r="K46" i="62"/>
  <c r="K45" i="62"/>
  <c r="M45" i="62" s="1"/>
  <c r="K9" i="62"/>
  <c r="L9" i="62" s="1"/>
  <c r="K8" i="62"/>
  <c r="M8" i="62" s="1"/>
  <c r="K68" i="62"/>
  <c r="K153" i="62"/>
  <c r="K152" i="62"/>
  <c r="M152" i="62" s="1"/>
  <c r="K161" i="62"/>
  <c r="K160" i="62"/>
  <c r="M160" i="62" s="1"/>
  <c r="K104" i="62"/>
  <c r="K103" i="62"/>
  <c r="M103" i="62" s="1"/>
  <c r="K135" i="62"/>
  <c r="K240" i="62"/>
  <c r="K239" i="62"/>
  <c r="M239" i="62" s="1"/>
  <c r="K75" i="62"/>
  <c r="K74" i="62"/>
  <c r="M74" i="62" s="1"/>
  <c r="K171" i="62"/>
  <c r="K36" i="62"/>
  <c r="K155" i="62"/>
  <c r="K154" i="62"/>
  <c r="M154" i="62" s="1"/>
  <c r="K163" i="62"/>
  <c r="K162" i="62"/>
  <c r="M162" i="62" s="1"/>
  <c r="K245" i="62"/>
  <c r="M245" i="62" s="1"/>
  <c r="K246" i="62"/>
  <c r="K32" i="62"/>
  <c r="K58" i="62"/>
  <c r="K57" i="62"/>
  <c r="M57" i="62" s="1"/>
  <c r="K64" i="62"/>
  <c r="M64" i="62" s="1"/>
  <c r="K65" i="62"/>
  <c r="K106" i="62"/>
  <c r="K105" i="62"/>
  <c r="M105" i="62" s="1"/>
  <c r="K14" i="62"/>
  <c r="L14" i="62" s="1"/>
  <c r="K23" i="62"/>
  <c r="L23" i="62" s="1"/>
  <c r="K110" i="62"/>
  <c r="K180" i="62"/>
  <c r="K192" i="62"/>
  <c r="K19" i="62"/>
  <c r="M19" i="62" s="1"/>
  <c r="K81" i="62"/>
  <c r="K83" i="62"/>
  <c r="K85" i="62"/>
  <c r="K96" i="62"/>
  <c r="K98" i="62"/>
  <c r="K115" i="62"/>
  <c r="Q76" i="45" s="1"/>
  <c r="K119" i="62"/>
  <c r="Q80" i="45" s="1"/>
  <c r="K121" i="62"/>
  <c r="Q82" i="45" s="1"/>
  <c r="K214" i="62"/>
  <c r="K143" i="62"/>
  <c r="M143" i="62" s="1"/>
  <c r="K194" i="62"/>
  <c r="M194" i="62" s="1"/>
  <c r="K174" i="62"/>
  <c r="M174" i="62" s="1"/>
  <c r="K129" i="60"/>
  <c r="K128" i="64"/>
  <c r="M19" i="45"/>
  <c r="K129" i="64" l="1"/>
  <c r="K220" i="49"/>
  <c r="K220" i="62"/>
  <c r="J7" i="45"/>
  <c r="J24" i="45"/>
  <c r="Q24" i="45" s="1"/>
  <c r="J91" i="45"/>
  <c r="Q91" i="45" s="1"/>
  <c r="J96" i="45"/>
  <c r="Q96" i="45" s="1"/>
  <c r="J162" i="45"/>
  <c r="Q162" i="45" s="1"/>
  <c r="J170" i="45"/>
  <c r="Q170" i="45" s="1"/>
  <c r="J174" i="45"/>
  <c r="Q174" i="45" s="1"/>
  <c r="J167" i="45"/>
  <c r="Q167" i="45" s="1"/>
  <c r="J146" i="45"/>
  <c r="Q146" i="45" s="1"/>
  <c r="J35" i="45"/>
  <c r="Q35" i="45" s="1"/>
  <c r="J133" i="45"/>
  <c r="Q133" i="45" s="1"/>
  <c r="J125" i="45"/>
  <c r="Q125" i="45" s="1"/>
  <c r="J158" i="45"/>
  <c r="Q158" i="45" s="1"/>
  <c r="J30" i="45"/>
  <c r="Q30" i="45" s="1"/>
  <c r="J116" i="45"/>
  <c r="Q116" i="45" s="1"/>
  <c r="J46" i="45"/>
  <c r="Q46" i="45" s="1"/>
  <c r="J106" i="45"/>
  <c r="Q106" i="45" s="1"/>
  <c r="J32" i="45"/>
  <c r="Q32" i="45" s="1"/>
  <c r="J15" i="45"/>
  <c r="Q15" i="45" s="1"/>
  <c r="J89" i="45"/>
  <c r="Q89" i="45" s="1"/>
  <c r="J156" i="45"/>
  <c r="Q156" i="45" s="1"/>
  <c r="J39" i="45"/>
  <c r="Q39" i="45" s="1"/>
  <c r="J123" i="45"/>
  <c r="Q123" i="45" s="1"/>
  <c r="J94" i="45"/>
  <c r="Q94" i="45" s="1"/>
  <c r="J49" i="45"/>
  <c r="Q49" i="45" s="1"/>
  <c r="J120" i="45"/>
  <c r="Q120" i="45" s="1"/>
  <c r="J44" i="45"/>
  <c r="Q44" i="45" s="1"/>
  <c r="J62" i="45"/>
  <c r="Q62" i="45" s="1"/>
  <c r="G6" i="46"/>
  <c r="K218" i="62"/>
  <c r="M218" i="62" s="1"/>
  <c r="L8" i="62"/>
  <c r="K264" i="62"/>
  <c r="K177" i="62"/>
  <c r="M177" i="62" s="1"/>
  <c r="K35" i="62"/>
  <c r="M35" i="62" s="1"/>
  <c r="K141" i="62"/>
  <c r="K108" i="62"/>
  <c r="K25" i="62"/>
  <c r="M25" i="62" s="1"/>
  <c r="K211" i="62"/>
  <c r="M211" i="62" s="1"/>
  <c r="K148" i="62"/>
  <c r="M148" i="62" s="1"/>
  <c r="K17" i="62"/>
  <c r="L17" i="62" s="1"/>
  <c r="K16" i="62"/>
  <c r="M16" i="62" s="1"/>
  <c r="K198" i="62"/>
  <c r="M198" i="62" s="1"/>
  <c r="K170" i="62"/>
  <c r="M170" i="62" s="1"/>
  <c r="K117" i="62"/>
  <c r="Q78" i="45" s="1"/>
  <c r="K112" i="62"/>
  <c r="M112" i="62" s="1"/>
  <c r="K249" i="62"/>
  <c r="K248" i="62"/>
  <c r="M248" i="62" s="1"/>
  <c r="K128" i="62"/>
  <c r="K127" i="62"/>
  <c r="M127" i="62" s="1"/>
  <c r="K11" i="62"/>
  <c r="M11" i="62" s="1"/>
  <c r="K12" i="62"/>
  <c r="L12" i="62" s="1"/>
  <c r="K100" i="62"/>
  <c r="K95" i="62"/>
  <c r="M95" i="62" s="1"/>
  <c r="K87" i="62"/>
  <c r="K79" i="62"/>
  <c r="M79" i="62" s="1"/>
  <c r="K231" i="62"/>
  <c r="K230" i="62"/>
  <c r="M230" i="62" s="1"/>
  <c r="K61" i="62"/>
  <c r="K60" i="62"/>
  <c r="M60" i="62" s="1"/>
  <c r="K129" i="49"/>
  <c r="K127" i="49"/>
  <c r="M127" i="49" s="1"/>
  <c r="K128" i="49"/>
  <c r="J41" i="45" l="1"/>
  <c r="Q41" i="45" s="1"/>
  <c r="J67" i="45"/>
  <c r="Q67" i="45" s="1"/>
  <c r="J73" i="45"/>
  <c r="Q73" i="45" s="1"/>
  <c r="J108" i="45"/>
  <c r="Q108" i="45" s="1"/>
  <c r="J9" i="45"/>
  <c r="Q9" i="45" s="1"/>
  <c r="J128" i="45"/>
  <c r="Q128" i="45" s="1"/>
  <c r="J27" i="45"/>
  <c r="Q27" i="45" s="1"/>
  <c r="J13" i="45"/>
  <c r="Q13" i="45" s="1"/>
  <c r="J53" i="45"/>
  <c r="Q53" i="45" s="1"/>
  <c r="J164" i="45"/>
  <c r="Q164" i="45" s="1"/>
  <c r="J100" i="45"/>
  <c r="Q100" i="45" s="1"/>
  <c r="J19" i="45"/>
  <c r="Q19" i="45" s="1"/>
  <c r="J151" i="45"/>
  <c r="Q151" i="45" s="1"/>
  <c r="J86" i="45"/>
  <c r="Q86" i="45" s="1"/>
  <c r="J112" i="45"/>
  <c r="Q112" i="45" s="1"/>
  <c r="J137" i="45"/>
  <c r="Q137" i="45" s="1"/>
  <c r="J141" i="45"/>
  <c r="Q141" i="45" s="1"/>
  <c r="H86" i="45"/>
  <c r="O86" i="45" s="1"/>
  <c r="L16" i="62"/>
  <c r="L11" i="62"/>
  <c r="K265" i="60"/>
  <c r="K263" i="60"/>
  <c r="K258" i="60"/>
  <c r="K250" i="60"/>
  <c r="K234" i="60"/>
  <c r="K231" i="60"/>
  <c r="K222" i="60"/>
  <c r="K207" i="60"/>
  <c r="K202" i="60"/>
  <c r="K201" i="60"/>
  <c r="K200" i="60"/>
  <c r="K199" i="60"/>
  <c r="K196" i="60"/>
  <c r="K180" i="60"/>
  <c r="K179" i="60"/>
  <c r="K171" i="60"/>
  <c r="K151" i="60"/>
  <c r="K145" i="60"/>
  <c r="K136" i="60"/>
  <c r="K124" i="60"/>
  <c r="M124" i="60" s="1"/>
  <c r="K122" i="60"/>
  <c r="K121" i="60"/>
  <c r="K120" i="60"/>
  <c r="K119" i="60"/>
  <c r="K118" i="60"/>
  <c r="K116" i="60"/>
  <c r="K115" i="60"/>
  <c r="K113" i="60"/>
  <c r="K99" i="60"/>
  <c r="K96" i="60"/>
  <c r="K93" i="60"/>
  <c r="K92" i="60"/>
  <c r="K86" i="60"/>
  <c r="K85" i="60"/>
  <c r="K84" i="60"/>
  <c r="K83" i="60"/>
  <c r="K82" i="60"/>
  <c r="K81" i="60"/>
  <c r="K80" i="60"/>
  <c r="K72" i="60"/>
  <c r="K69" i="60"/>
  <c r="K61" i="60"/>
  <c r="K50" i="60"/>
  <c r="K47" i="60"/>
  <c r="K40" i="60"/>
  <c r="K37" i="60"/>
  <c r="K14" i="60"/>
  <c r="L14" i="60" s="1"/>
  <c r="K13" i="60"/>
  <c r="L13" i="60" s="1"/>
  <c r="K221" i="60"/>
  <c r="K214" i="60"/>
  <c r="K127" i="60"/>
  <c r="M127" i="60" s="1"/>
  <c r="K98" i="60"/>
  <c r="K97" i="60"/>
  <c r="K91" i="60"/>
  <c r="K90" i="60"/>
  <c r="K2" i="60"/>
  <c r="J185" i="45" l="1"/>
  <c r="K224" i="60"/>
  <c r="M224" i="60" s="1"/>
  <c r="K177" i="60"/>
  <c r="M177" i="60" s="1"/>
  <c r="K178" i="60"/>
  <c r="K256" i="60"/>
  <c r="M256" i="60" s="1"/>
  <c r="K242" i="60"/>
  <c r="M242" i="60" s="1"/>
  <c r="K243" i="60"/>
  <c r="K204" i="60"/>
  <c r="M204" i="60" s="1"/>
  <c r="K95" i="60"/>
  <c r="M95" i="60" s="1"/>
  <c r="K17" i="60"/>
  <c r="L17" i="60" s="1"/>
  <c r="K16" i="60"/>
  <c r="M16" i="60" s="1"/>
  <c r="K12" i="60"/>
  <c r="L12" i="60" s="1"/>
  <c r="K11" i="60"/>
  <c r="M11" i="60" s="1"/>
  <c r="K182" i="60"/>
  <c r="M182" i="60" s="1"/>
  <c r="K183" i="60"/>
  <c r="K219" i="60"/>
  <c r="K89" i="60"/>
  <c r="M89" i="60" s="1"/>
  <c r="K22" i="60"/>
  <c r="M22" i="60" s="1"/>
  <c r="K23" i="60"/>
  <c r="L23" i="60" s="1"/>
  <c r="K230" i="60"/>
  <c r="M230" i="60" s="1"/>
  <c r="K53" i="60"/>
  <c r="K8" i="60"/>
  <c r="M8" i="60" s="1"/>
  <c r="K9" i="60"/>
  <c r="L9" i="60" s="1"/>
  <c r="K54" i="60"/>
  <c r="K216" i="60"/>
  <c r="K215" i="60"/>
  <c r="M215" i="60" s="1"/>
  <c r="K232" i="60"/>
  <c r="K79" i="60"/>
  <c r="M79" i="60" s="1"/>
  <c r="K100" i="60"/>
  <c r="K20" i="60"/>
  <c r="L20" i="60" s="1"/>
  <c r="K19" i="60"/>
  <c r="M19" i="60" s="1"/>
  <c r="K144" i="60"/>
  <c r="K257" i="60"/>
  <c r="K26" i="60"/>
  <c r="L26" i="60" s="1"/>
  <c r="K87" i="60"/>
  <c r="K262" i="60"/>
  <c r="K117" i="60"/>
  <c r="K198" i="60"/>
  <c r="M198" i="60" s="1"/>
  <c r="L8" i="60" l="1"/>
  <c r="L11" i="60"/>
  <c r="L16" i="60"/>
  <c r="M170" i="45"/>
  <c r="M167" i="45"/>
  <c r="M164" i="45"/>
  <c r="M162" i="45"/>
  <c r="M160" i="45"/>
  <c r="M158" i="45"/>
  <c r="M156" i="45"/>
  <c r="M151" i="45"/>
  <c r="M146" i="45"/>
  <c r="M141" i="45"/>
  <c r="M137" i="45"/>
  <c r="M133" i="45"/>
  <c r="M128" i="45"/>
  <c r="M125" i="45"/>
  <c r="M123" i="45"/>
  <c r="M120" i="45"/>
  <c r="M116" i="45"/>
  <c r="M112" i="45"/>
  <c r="M108" i="45"/>
  <c r="M106" i="45"/>
  <c r="M100" i="45"/>
  <c r="M96" i="45"/>
  <c r="M94" i="45"/>
  <c r="M91" i="45"/>
  <c r="M89" i="45"/>
  <c r="M86" i="45"/>
  <c r="M84" i="45"/>
  <c r="M73" i="45"/>
  <c r="M67" i="45"/>
  <c r="M62" i="45"/>
  <c r="M53" i="45"/>
  <c r="M49" i="45"/>
  <c r="M46" i="45"/>
  <c r="M44" i="45"/>
  <c r="M41" i="45"/>
  <c r="M39" i="45"/>
  <c r="M35" i="45"/>
  <c r="M32" i="45"/>
  <c r="M30" i="45"/>
  <c r="M27" i="45"/>
  <c r="M24" i="45"/>
  <c r="M17" i="45"/>
  <c r="M15" i="45"/>
  <c r="M13" i="45"/>
  <c r="M9" i="45"/>
  <c r="M7" i="45"/>
  <c r="M181" i="45" l="1"/>
  <c r="M30" i="46"/>
  <c r="K124" i="64"/>
  <c r="M124" i="64" s="1"/>
  <c r="D125" i="64"/>
  <c r="C125" i="64"/>
  <c r="D124" i="64"/>
  <c r="C124" i="64"/>
  <c r="D125" i="62"/>
  <c r="C125" i="62"/>
  <c r="D124" i="62"/>
  <c r="C124" i="62"/>
  <c r="D125" i="60"/>
  <c r="C125" i="60"/>
  <c r="D124" i="60"/>
  <c r="C124" i="60"/>
  <c r="D125" i="49"/>
  <c r="C125" i="49"/>
  <c r="F125" i="49"/>
  <c r="E125" i="49"/>
  <c r="D124" i="49"/>
  <c r="C124" i="49"/>
  <c r="F16" i="49"/>
  <c r="U16" i="49" s="1"/>
  <c r="F11" i="49"/>
  <c r="U11" i="49" s="1"/>
  <c r="E12" i="49"/>
  <c r="F12" i="49"/>
  <c r="E13" i="49"/>
  <c r="F13" i="49"/>
  <c r="E14" i="49"/>
  <c r="F14" i="49"/>
  <c r="E17" i="49"/>
  <c r="F17" i="49"/>
  <c r="E20" i="49"/>
  <c r="E23" i="49"/>
  <c r="E26" i="49"/>
  <c r="F26" i="49"/>
  <c r="E27" i="49"/>
  <c r="F27" i="49"/>
  <c r="E32" i="49"/>
  <c r="F32" i="49"/>
  <c r="E33" i="49"/>
  <c r="F33" i="49"/>
  <c r="E36" i="49"/>
  <c r="F36" i="49"/>
  <c r="E37" i="49"/>
  <c r="F37" i="49"/>
  <c r="E43" i="49"/>
  <c r="F43" i="49"/>
  <c r="E46" i="49"/>
  <c r="F46" i="49"/>
  <c r="E47" i="49"/>
  <c r="F47" i="49"/>
  <c r="E53" i="49"/>
  <c r="F53" i="49"/>
  <c r="E54" i="49"/>
  <c r="F54" i="49"/>
  <c r="E55" i="49"/>
  <c r="F55" i="49"/>
  <c r="E58" i="49"/>
  <c r="F58" i="49"/>
  <c r="E61" i="49"/>
  <c r="F61" i="49"/>
  <c r="E62" i="49"/>
  <c r="F62" i="49"/>
  <c r="E65" i="49"/>
  <c r="F65" i="49"/>
  <c r="E68" i="49"/>
  <c r="F68" i="49"/>
  <c r="E69" i="49"/>
  <c r="F69" i="49"/>
  <c r="E75" i="49"/>
  <c r="F75" i="49"/>
  <c r="E80" i="49"/>
  <c r="F80" i="49"/>
  <c r="E81" i="49"/>
  <c r="F81" i="49"/>
  <c r="E82" i="49"/>
  <c r="F82" i="49"/>
  <c r="E83" i="49"/>
  <c r="F83" i="49"/>
  <c r="E84" i="49"/>
  <c r="F84" i="49"/>
  <c r="E85" i="49"/>
  <c r="F85" i="49"/>
  <c r="E86" i="49"/>
  <c r="F86" i="49"/>
  <c r="E87" i="49"/>
  <c r="F87" i="49"/>
  <c r="E90" i="49"/>
  <c r="F90" i="49"/>
  <c r="E91" i="49"/>
  <c r="F91" i="49"/>
  <c r="E92" i="49"/>
  <c r="E93" i="49"/>
  <c r="F93" i="49"/>
  <c r="E96" i="49"/>
  <c r="E97" i="49"/>
  <c r="E98" i="49"/>
  <c r="F98" i="49"/>
  <c r="E99" i="49"/>
  <c r="F99" i="49"/>
  <c r="E100" i="49"/>
  <c r="F100" i="49"/>
  <c r="E113" i="49"/>
  <c r="F113" i="49"/>
  <c r="E114" i="49"/>
  <c r="F114" i="49"/>
  <c r="E115" i="49"/>
  <c r="F115" i="49"/>
  <c r="E116" i="49"/>
  <c r="F116" i="49"/>
  <c r="E117" i="49"/>
  <c r="F117" i="49"/>
  <c r="E118" i="49"/>
  <c r="F118" i="49"/>
  <c r="E119" i="49"/>
  <c r="F119" i="49"/>
  <c r="E120" i="49"/>
  <c r="F120" i="49"/>
  <c r="E121" i="49"/>
  <c r="F121" i="49"/>
  <c r="E122" i="49"/>
  <c r="F122" i="49"/>
  <c r="E132" i="49"/>
  <c r="F132" i="49"/>
  <c r="E135" i="49"/>
  <c r="F135" i="49"/>
  <c r="E136" i="49"/>
  <c r="F136" i="49"/>
  <c r="E141" i="49"/>
  <c r="F141" i="49"/>
  <c r="E144" i="49"/>
  <c r="F144" i="49"/>
  <c r="E145" i="49"/>
  <c r="F145" i="49"/>
  <c r="E146" i="49"/>
  <c r="F146" i="49"/>
  <c r="E149" i="49"/>
  <c r="F149" i="49"/>
  <c r="E150" i="49"/>
  <c r="F150" i="49"/>
  <c r="E151" i="49"/>
  <c r="F151" i="49"/>
  <c r="E168" i="49"/>
  <c r="F168" i="49"/>
  <c r="E171" i="49"/>
  <c r="F171" i="49"/>
  <c r="E172" i="49"/>
  <c r="E173" i="49"/>
  <c r="F173" i="49"/>
  <c r="E178" i="49"/>
  <c r="F178" i="49"/>
  <c r="E179" i="49"/>
  <c r="F179" i="49"/>
  <c r="E180" i="49"/>
  <c r="F180" i="49"/>
  <c r="E183" i="49"/>
  <c r="F183" i="49"/>
  <c r="E184" i="49"/>
  <c r="F184" i="49"/>
  <c r="E185" i="49"/>
  <c r="F185" i="49"/>
  <c r="E188" i="49"/>
  <c r="F188" i="49"/>
  <c r="E189" i="49"/>
  <c r="F189" i="49"/>
  <c r="E192" i="49"/>
  <c r="F192" i="49"/>
  <c r="E195" i="49"/>
  <c r="F195" i="49"/>
  <c r="E196" i="49"/>
  <c r="F196" i="49"/>
  <c r="E199" i="49"/>
  <c r="F199" i="49"/>
  <c r="E200" i="49"/>
  <c r="F200" i="49"/>
  <c r="E201" i="49"/>
  <c r="F201" i="49"/>
  <c r="E202" i="49"/>
  <c r="F202" i="49"/>
  <c r="E205" i="49"/>
  <c r="F205" i="49"/>
  <c r="E206" i="49"/>
  <c r="F206" i="49"/>
  <c r="E207" i="49"/>
  <c r="F207" i="49"/>
  <c r="E212" i="49"/>
  <c r="F212" i="49"/>
  <c r="E213" i="49"/>
  <c r="F213" i="49"/>
  <c r="E214" i="49"/>
  <c r="F214" i="49"/>
  <c r="E219" i="49"/>
  <c r="F219" i="49"/>
  <c r="O219" i="49" s="1"/>
  <c r="E220" i="49"/>
  <c r="F220" i="49"/>
  <c r="O220" i="49" s="1"/>
  <c r="O218" i="49" s="1"/>
  <c r="E221" i="49"/>
  <c r="F221" i="49"/>
  <c r="E222" i="49"/>
  <c r="F222" i="49"/>
  <c r="E225" i="49"/>
  <c r="F225" i="49"/>
  <c r="E226" i="49"/>
  <c r="F226" i="49"/>
  <c r="E227" i="49"/>
  <c r="F227" i="49"/>
  <c r="E228" i="49"/>
  <c r="F228" i="49"/>
  <c r="E231" i="49"/>
  <c r="F231" i="49"/>
  <c r="E232" i="49"/>
  <c r="F232" i="49"/>
  <c r="E237" i="49"/>
  <c r="F237" i="49"/>
  <c r="E240" i="49"/>
  <c r="F240" i="49"/>
  <c r="E243" i="49"/>
  <c r="F243" i="49"/>
  <c r="E246" i="49"/>
  <c r="F246" i="49"/>
  <c r="E249" i="49"/>
  <c r="F249" i="49"/>
  <c r="E250" i="49"/>
  <c r="F250" i="49"/>
  <c r="E253" i="49"/>
  <c r="F253" i="49"/>
  <c r="E254" i="49"/>
  <c r="F254" i="49"/>
  <c r="E257" i="49"/>
  <c r="F257" i="49"/>
  <c r="E258" i="49"/>
  <c r="F258" i="49"/>
  <c r="E259" i="49"/>
  <c r="F259" i="49"/>
  <c r="E262" i="49"/>
  <c r="F262" i="49"/>
  <c r="E263" i="49"/>
  <c r="F263" i="49"/>
  <c r="E264" i="49"/>
  <c r="F264" i="49"/>
  <c r="E265" i="49"/>
  <c r="F265" i="49"/>
  <c r="E9" i="49"/>
  <c r="F8" i="49"/>
  <c r="U8" i="49" s="1"/>
  <c r="J125" i="49" l="1"/>
  <c r="G30" i="46"/>
  <c r="H30" i="46"/>
  <c r="I84" i="45"/>
  <c r="P84" i="45" s="1"/>
  <c r="K84" i="45"/>
  <c r="R84" i="45" s="1"/>
  <c r="F30" i="46"/>
  <c r="K183" i="45"/>
  <c r="I183" i="45"/>
  <c r="K124" i="49" l="1"/>
  <c r="M124" i="49" s="1"/>
  <c r="I186" i="45"/>
  <c r="J186" i="45"/>
  <c r="H186" i="45"/>
  <c r="K186" i="45"/>
  <c r="H84" i="45" l="1"/>
  <c r="O84" i="45" s="1"/>
  <c r="J219" i="49"/>
  <c r="E30" i="46"/>
  <c r="R30" i="46" s="1"/>
  <c r="T30" i="46" s="1"/>
  <c r="K265" i="64"/>
  <c r="K263" i="64"/>
  <c r="K262" i="64"/>
  <c r="K258" i="64"/>
  <c r="K257" i="64"/>
  <c r="K256" i="64"/>
  <c r="M256" i="64" s="1"/>
  <c r="K250" i="64"/>
  <c r="K243" i="64"/>
  <c r="K242" i="64"/>
  <c r="M242" i="64" s="1"/>
  <c r="K234" i="64"/>
  <c r="K232" i="64"/>
  <c r="K231" i="64"/>
  <c r="K230" i="64"/>
  <c r="M230" i="64" s="1"/>
  <c r="K224" i="64"/>
  <c r="M224" i="64" s="1"/>
  <c r="K222" i="64"/>
  <c r="K221" i="64"/>
  <c r="K219" i="64"/>
  <c r="K216" i="64"/>
  <c r="K214" i="64"/>
  <c r="K207" i="64"/>
  <c r="K204" i="64"/>
  <c r="M204" i="64" s="1"/>
  <c r="K202" i="64"/>
  <c r="K201" i="64"/>
  <c r="K200" i="64"/>
  <c r="K199" i="64"/>
  <c r="K198" i="64"/>
  <c r="M198" i="64" s="1"/>
  <c r="K196" i="64"/>
  <c r="K183" i="64"/>
  <c r="K182" i="64"/>
  <c r="M182" i="64" s="1"/>
  <c r="K180" i="64"/>
  <c r="K179" i="64"/>
  <c r="K178" i="64"/>
  <c r="K177" i="64"/>
  <c r="M177" i="64" s="1"/>
  <c r="K171" i="64"/>
  <c r="K151" i="64"/>
  <c r="K127" i="64"/>
  <c r="M127" i="64" s="1"/>
  <c r="K122" i="64"/>
  <c r="K121" i="64"/>
  <c r="K120" i="64"/>
  <c r="K119" i="64"/>
  <c r="K118" i="64"/>
  <c r="K117" i="64"/>
  <c r="K116" i="64"/>
  <c r="K115" i="64"/>
  <c r="K113" i="64"/>
  <c r="K100" i="64"/>
  <c r="K98" i="64"/>
  <c r="K97" i="64"/>
  <c r="K96" i="64"/>
  <c r="K95" i="64"/>
  <c r="M95" i="64" s="1"/>
  <c r="K92" i="64"/>
  <c r="K91" i="64"/>
  <c r="K90" i="64"/>
  <c r="K89" i="64"/>
  <c r="M89" i="64" s="1"/>
  <c r="K87" i="64"/>
  <c r="K86" i="64"/>
  <c r="K85" i="64"/>
  <c r="K84" i="64"/>
  <c r="K83" i="64"/>
  <c r="K82" i="64"/>
  <c r="K81" i="64"/>
  <c r="K80" i="64"/>
  <c r="K79" i="64"/>
  <c r="M79" i="64" s="1"/>
  <c r="K72" i="64"/>
  <c r="K69" i="64"/>
  <c r="K61" i="64"/>
  <c r="K54" i="64"/>
  <c r="K53" i="64"/>
  <c r="K50" i="64"/>
  <c r="K47" i="64"/>
  <c r="K40" i="64"/>
  <c r="K37" i="64"/>
  <c r="L26" i="64"/>
  <c r="K23" i="64"/>
  <c r="L23" i="64" s="1"/>
  <c r="K22" i="64"/>
  <c r="M22" i="64" s="1"/>
  <c r="K20" i="64"/>
  <c r="L20" i="64" s="1"/>
  <c r="K19" i="64"/>
  <c r="M19" i="64" s="1"/>
  <c r="K17" i="64"/>
  <c r="L17" i="64" s="1"/>
  <c r="K16" i="64"/>
  <c r="M16" i="64" s="1"/>
  <c r="K14" i="64"/>
  <c r="L14" i="64" s="1"/>
  <c r="K13" i="64"/>
  <c r="L13" i="64" s="1"/>
  <c r="K12" i="64"/>
  <c r="L12" i="64" s="1"/>
  <c r="K11" i="64"/>
  <c r="M11" i="64" s="1"/>
  <c r="K9" i="64"/>
  <c r="L9" i="64" s="1"/>
  <c r="K8" i="64"/>
  <c r="M8" i="64" s="1"/>
  <c r="K2" i="64"/>
  <c r="I151" i="45"/>
  <c r="P151" i="45" s="1"/>
  <c r="I133" i="45"/>
  <c r="P133" i="45" s="1"/>
  <c r="P83" i="45"/>
  <c r="P82" i="45"/>
  <c r="P81" i="45"/>
  <c r="P80" i="45"/>
  <c r="P79" i="45"/>
  <c r="P78" i="45"/>
  <c r="P77" i="45"/>
  <c r="P76" i="45"/>
  <c r="P74" i="45"/>
  <c r="I67" i="45"/>
  <c r="P67" i="45" s="1"/>
  <c r="I62" i="45"/>
  <c r="P62" i="45" s="1"/>
  <c r="I7" i="45"/>
  <c r="P7" i="45" s="1"/>
  <c r="D265" i="64"/>
  <c r="C265" i="64"/>
  <c r="D264" i="64"/>
  <c r="C264" i="64"/>
  <c r="D263" i="64"/>
  <c r="C263" i="64"/>
  <c r="D262" i="64"/>
  <c r="C262" i="64"/>
  <c r="D261" i="64"/>
  <c r="C261" i="64"/>
  <c r="D265" i="62"/>
  <c r="D264" i="62"/>
  <c r="D263" i="62"/>
  <c r="D262" i="62"/>
  <c r="C265" i="62"/>
  <c r="C264" i="62"/>
  <c r="C263" i="62"/>
  <c r="C262" i="62"/>
  <c r="D261" i="62"/>
  <c r="C261" i="62"/>
  <c r="D27" i="64"/>
  <c r="C27" i="64"/>
  <c r="D26" i="64"/>
  <c r="C26" i="64"/>
  <c r="D25" i="64"/>
  <c r="C25" i="64"/>
  <c r="D23" i="64"/>
  <c r="C23" i="64"/>
  <c r="D22" i="64"/>
  <c r="C22" i="64"/>
  <c r="D20" i="64"/>
  <c r="C20" i="64"/>
  <c r="D19" i="64"/>
  <c r="C19" i="64"/>
  <c r="D17" i="64"/>
  <c r="C17" i="64"/>
  <c r="D16" i="64"/>
  <c r="C16" i="64"/>
  <c r="D14" i="64"/>
  <c r="C14" i="64"/>
  <c r="D13" i="64"/>
  <c r="C13" i="64"/>
  <c r="D12" i="64"/>
  <c r="C12" i="64"/>
  <c r="D11" i="64"/>
  <c r="C11" i="64"/>
  <c r="D9" i="64"/>
  <c r="C9" i="64"/>
  <c r="D8" i="64"/>
  <c r="C8" i="64"/>
  <c r="D27" i="62"/>
  <c r="C27" i="62"/>
  <c r="D26" i="62"/>
  <c r="C26" i="62"/>
  <c r="D25" i="62"/>
  <c r="C25" i="62"/>
  <c r="D23" i="62"/>
  <c r="C23" i="62"/>
  <c r="D22" i="62"/>
  <c r="C22" i="62"/>
  <c r="D20" i="62"/>
  <c r="C20" i="62"/>
  <c r="D19" i="62"/>
  <c r="C19" i="62"/>
  <c r="D17" i="62"/>
  <c r="C17" i="62"/>
  <c r="D16" i="62"/>
  <c r="C16" i="62"/>
  <c r="D14" i="62"/>
  <c r="C14" i="62"/>
  <c r="D13" i="62"/>
  <c r="C13" i="62"/>
  <c r="D12" i="62"/>
  <c r="C12" i="62"/>
  <c r="D11" i="62"/>
  <c r="C11" i="62"/>
  <c r="D9" i="62"/>
  <c r="C9" i="62"/>
  <c r="D8" i="62"/>
  <c r="C8" i="62"/>
  <c r="D265" i="60"/>
  <c r="D264" i="60"/>
  <c r="D263" i="60"/>
  <c r="D262" i="60"/>
  <c r="C263" i="60"/>
  <c r="C264" i="60"/>
  <c r="C265" i="60"/>
  <c r="C262" i="60"/>
  <c r="D261" i="60"/>
  <c r="C261" i="60"/>
  <c r="D27" i="60"/>
  <c r="C27" i="60"/>
  <c r="D26" i="60"/>
  <c r="C26" i="60"/>
  <c r="D25" i="60"/>
  <c r="C25" i="60"/>
  <c r="D23" i="60"/>
  <c r="C23" i="60"/>
  <c r="D22" i="60"/>
  <c r="C22" i="60"/>
  <c r="D20" i="60"/>
  <c r="C20" i="60"/>
  <c r="D19" i="60"/>
  <c r="C19" i="60"/>
  <c r="D17" i="60"/>
  <c r="C17" i="60"/>
  <c r="D16" i="60"/>
  <c r="C16" i="60"/>
  <c r="D14" i="60"/>
  <c r="C14" i="60"/>
  <c r="D13" i="60"/>
  <c r="C13" i="60"/>
  <c r="D12" i="60"/>
  <c r="C12" i="60"/>
  <c r="D11" i="60"/>
  <c r="C11" i="60"/>
  <c r="D9" i="60"/>
  <c r="C9" i="60"/>
  <c r="D8" i="60"/>
  <c r="C8" i="60"/>
  <c r="K79" i="45" l="1"/>
  <c r="R79" i="45" s="1"/>
  <c r="K80" i="45"/>
  <c r="R80" i="45" s="1"/>
  <c r="K82" i="45"/>
  <c r="R82" i="45" s="1"/>
  <c r="K74" i="45"/>
  <c r="R74" i="45" s="1"/>
  <c r="K83" i="45"/>
  <c r="R83" i="45" s="1"/>
  <c r="K81" i="45"/>
  <c r="R81" i="45" s="1"/>
  <c r="K76" i="45"/>
  <c r="R76" i="45" s="1"/>
  <c r="K77" i="45"/>
  <c r="R77" i="45" s="1"/>
  <c r="K78" i="45"/>
  <c r="R78" i="45" s="1"/>
  <c r="L8" i="64"/>
  <c r="L16" i="64"/>
  <c r="L11" i="64"/>
  <c r="K261" i="64"/>
  <c r="M261" i="64" s="1"/>
  <c r="K170" i="45"/>
  <c r="R170" i="45" s="1"/>
  <c r="K146" i="45"/>
  <c r="R146" i="45" s="1"/>
  <c r="K86" i="45"/>
  <c r="R86" i="45" s="1"/>
  <c r="K116" i="45"/>
  <c r="R116" i="45" s="1"/>
  <c r="H60" i="46"/>
  <c r="K264" i="60"/>
  <c r="K261" i="60"/>
  <c r="M261" i="60" s="1"/>
  <c r="F28" i="46"/>
  <c r="F51" i="46"/>
  <c r="H51" i="46"/>
  <c r="K151" i="45"/>
  <c r="R151" i="45" s="1"/>
  <c r="H27" i="46"/>
  <c r="K62" i="45"/>
  <c r="R62" i="45" s="1"/>
  <c r="H46" i="46"/>
  <c r="K128" i="45"/>
  <c r="R128" i="45" s="1"/>
  <c r="H31" i="46"/>
  <c r="H28" i="46"/>
  <c r="K67" i="45"/>
  <c r="R67" i="45" s="1"/>
  <c r="H47" i="46"/>
  <c r="K133" i="45"/>
  <c r="R133" i="45" s="1"/>
  <c r="H8" i="46"/>
  <c r="K13" i="45"/>
  <c r="R13" i="45" s="1"/>
  <c r="H26" i="46"/>
  <c r="K53" i="45"/>
  <c r="R53" i="45" s="1"/>
  <c r="H6" i="46"/>
  <c r="K7" i="45"/>
  <c r="R7" i="45" s="1"/>
  <c r="H9" i="46"/>
  <c r="K15" i="45"/>
  <c r="R15" i="45" s="1"/>
  <c r="H41" i="46"/>
  <c r="K112" i="45"/>
  <c r="R112" i="45" s="1"/>
  <c r="H42" i="46"/>
  <c r="H50" i="46"/>
  <c r="H7" i="46"/>
  <c r="K9" i="45"/>
  <c r="R9" i="45" s="1"/>
  <c r="H10" i="46"/>
  <c r="K17" i="45"/>
  <c r="R17" i="45" s="1"/>
  <c r="H56" i="46"/>
  <c r="K160" i="45"/>
  <c r="R160" i="45" s="1"/>
  <c r="G28" i="46"/>
  <c r="G42" i="46"/>
  <c r="G47" i="46"/>
  <c r="G50" i="46"/>
  <c r="G9" i="46"/>
  <c r="G60" i="46"/>
  <c r="G8" i="46"/>
  <c r="G27" i="46"/>
  <c r="G46" i="46"/>
  <c r="G41" i="46"/>
  <c r="Q7" i="45"/>
  <c r="G31" i="46"/>
  <c r="G7" i="46"/>
  <c r="G10" i="46"/>
  <c r="G56" i="46"/>
  <c r="G26" i="46"/>
  <c r="G51" i="46"/>
  <c r="F26" i="46"/>
  <c r="I53" i="45"/>
  <c r="P53" i="45" s="1"/>
  <c r="F60" i="46"/>
  <c r="I170" i="45"/>
  <c r="P170" i="45" s="1"/>
  <c r="F46" i="46"/>
  <c r="I128" i="45"/>
  <c r="P128" i="45" s="1"/>
  <c r="F50" i="46"/>
  <c r="I146" i="45"/>
  <c r="P146" i="45" s="1"/>
  <c r="F31" i="46"/>
  <c r="I86" i="45"/>
  <c r="P86" i="45" s="1"/>
  <c r="F9" i="46"/>
  <c r="I15" i="45"/>
  <c r="P15" i="45" s="1"/>
  <c r="F41" i="46"/>
  <c r="I112" i="45"/>
  <c r="P112" i="45" s="1"/>
  <c r="F7" i="46"/>
  <c r="I9" i="45"/>
  <c r="P9" i="45" s="1"/>
  <c r="F10" i="46"/>
  <c r="I17" i="45"/>
  <c r="P17" i="45" s="1"/>
  <c r="F56" i="46"/>
  <c r="I160" i="45"/>
  <c r="P160" i="45" s="1"/>
  <c r="F27" i="46"/>
  <c r="F8" i="46"/>
  <c r="I13" i="45"/>
  <c r="P13" i="45" s="1"/>
  <c r="F42" i="46"/>
  <c r="I116" i="45"/>
  <c r="P116" i="45" s="1"/>
  <c r="F47" i="46"/>
  <c r="M55" i="46"/>
  <c r="M56" i="46"/>
  <c r="M57" i="46"/>
  <c r="M58" i="46"/>
  <c r="M59" i="46"/>
  <c r="M60" i="46"/>
  <c r="M61" i="46"/>
  <c r="M54" i="46"/>
  <c r="M51" i="46"/>
  <c r="M40" i="46"/>
  <c r="M41" i="46"/>
  <c r="M42" i="46"/>
  <c r="M43" i="46"/>
  <c r="M44" i="46"/>
  <c r="M45" i="46"/>
  <c r="M46" i="46"/>
  <c r="M47" i="46"/>
  <c r="M48" i="46"/>
  <c r="M49" i="46"/>
  <c r="M50" i="46"/>
  <c r="M39" i="46"/>
  <c r="M27" i="46"/>
  <c r="M28" i="46"/>
  <c r="M29" i="46"/>
  <c r="M31" i="46"/>
  <c r="M32" i="46"/>
  <c r="M33" i="46"/>
  <c r="M34" i="46"/>
  <c r="M35" i="46"/>
  <c r="M36" i="46"/>
  <c r="M6" i="46"/>
  <c r="M7" i="46"/>
  <c r="M8" i="46"/>
  <c r="M9" i="46"/>
  <c r="M10" i="46"/>
  <c r="M11" i="46"/>
  <c r="J187" i="45" l="1"/>
  <c r="J190" i="45" s="1"/>
  <c r="G61" i="46"/>
  <c r="K264" i="64"/>
  <c r="H61" i="46"/>
  <c r="K174" i="45"/>
  <c r="R174" i="45" s="1"/>
  <c r="I174" i="45"/>
  <c r="P174" i="45" s="1"/>
  <c r="F61" i="46"/>
  <c r="J259" i="49"/>
  <c r="Q259" i="49" s="1"/>
  <c r="J213" i="49"/>
  <c r="Q213" i="49" s="1"/>
  <c r="J254" i="49" l="1"/>
  <c r="Q254" i="49" s="1"/>
  <c r="Q252" i="49" s="1"/>
  <c r="J263" i="49"/>
  <c r="J257" i="49"/>
  <c r="J195" i="49"/>
  <c r="Q195" i="49" s="1"/>
  <c r="J265" i="49"/>
  <c r="L263" i="49"/>
  <c r="L264" i="49"/>
  <c r="L265" i="49"/>
  <c r="L262" i="49"/>
  <c r="D263" i="49"/>
  <c r="D264" i="49"/>
  <c r="D265" i="49"/>
  <c r="D262" i="49"/>
  <c r="C265" i="49"/>
  <c r="C263" i="49"/>
  <c r="C264" i="49"/>
  <c r="C262" i="49"/>
  <c r="V181" i="68"/>
  <c r="V180" i="68"/>
  <c r="T181" i="68"/>
  <c r="R181" i="68"/>
  <c r="R180" i="68"/>
  <c r="P180" i="68"/>
  <c r="N181" i="68"/>
  <c r="N180" i="68"/>
  <c r="L181" i="68"/>
  <c r="L180" i="68"/>
  <c r="M183" i="68"/>
  <c r="Q181" i="68"/>
  <c r="P181" i="68"/>
  <c r="O181" i="68"/>
  <c r="T180" i="68"/>
  <c r="Q180" i="68"/>
  <c r="J151" i="49" l="1"/>
  <c r="J97" i="49"/>
  <c r="Q97" i="49" s="1"/>
  <c r="J264" i="49"/>
  <c r="Q264" i="49" s="1"/>
  <c r="K262" i="49"/>
  <c r="J262" i="49"/>
  <c r="J81" i="49"/>
  <c r="J82" i="49"/>
  <c r="J84" i="49"/>
  <c r="J83" i="49"/>
  <c r="J80" i="49"/>
  <c r="J26" i="49"/>
  <c r="K263" i="49"/>
  <c r="K265" i="49"/>
  <c r="N183" i="68"/>
  <c r="L183" i="68"/>
  <c r="K261" i="49" l="1"/>
  <c r="M261" i="49" s="1"/>
  <c r="D259" i="64"/>
  <c r="C259" i="64"/>
  <c r="D258" i="64"/>
  <c r="C258" i="64"/>
  <c r="D257" i="64"/>
  <c r="C257" i="64"/>
  <c r="D256" i="64"/>
  <c r="C256" i="64"/>
  <c r="D254" i="64"/>
  <c r="C254" i="64"/>
  <c r="D253" i="64"/>
  <c r="C253" i="64"/>
  <c r="D252" i="64"/>
  <c r="C252" i="64"/>
  <c r="D250" i="64"/>
  <c r="C250" i="64"/>
  <c r="D249" i="64"/>
  <c r="C249" i="64"/>
  <c r="D248" i="64"/>
  <c r="C248" i="64"/>
  <c r="D246" i="64"/>
  <c r="C246" i="64"/>
  <c r="D245" i="64"/>
  <c r="C245" i="64"/>
  <c r="D243" i="64"/>
  <c r="C243" i="64"/>
  <c r="D242" i="64"/>
  <c r="C242" i="64"/>
  <c r="D240" i="64"/>
  <c r="C240" i="64"/>
  <c r="D239" i="64"/>
  <c r="C239" i="64"/>
  <c r="D237" i="64"/>
  <c r="C237" i="64"/>
  <c r="D236" i="64"/>
  <c r="C236" i="64"/>
  <c r="D232" i="64"/>
  <c r="C232" i="64"/>
  <c r="D231" i="64"/>
  <c r="C231" i="64"/>
  <c r="D230" i="64"/>
  <c r="C230" i="64"/>
  <c r="D228" i="64"/>
  <c r="C228" i="64"/>
  <c r="D227" i="64"/>
  <c r="C227" i="64"/>
  <c r="D226" i="64"/>
  <c r="C226" i="64"/>
  <c r="D225" i="64"/>
  <c r="C225" i="64"/>
  <c r="D224" i="64"/>
  <c r="C224" i="64"/>
  <c r="D222" i="64"/>
  <c r="C222" i="64"/>
  <c r="D221" i="64"/>
  <c r="C221" i="64"/>
  <c r="D220" i="64"/>
  <c r="C220" i="64"/>
  <c r="D219" i="64"/>
  <c r="C219" i="64"/>
  <c r="D218" i="64"/>
  <c r="C218" i="64"/>
  <c r="D214" i="64"/>
  <c r="D216" i="64" s="1"/>
  <c r="C214" i="64"/>
  <c r="C216" i="64" s="1"/>
  <c r="D213" i="64"/>
  <c r="C213" i="64"/>
  <c r="D212" i="64"/>
  <c r="C212" i="64"/>
  <c r="D211" i="64"/>
  <c r="C211" i="64"/>
  <c r="D207" i="64"/>
  <c r="C207" i="64"/>
  <c r="D206" i="64"/>
  <c r="C206" i="64"/>
  <c r="D205" i="64"/>
  <c r="D209" i="64" s="1"/>
  <c r="C205" i="64"/>
  <c r="C209" i="64" s="1"/>
  <c r="D204" i="64"/>
  <c r="C204" i="64"/>
  <c r="D202" i="64"/>
  <c r="C202" i="64"/>
  <c r="D201" i="64"/>
  <c r="C201" i="64"/>
  <c r="D200" i="64"/>
  <c r="C200" i="64"/>
  <c r="D199" i="64"/>
  <c r="C199" i="64"/>
  <c r="D198" i="64"/>
  <c r="C198" i="64"/>
  <c r="D196" i="64"/>
  <c r="C196" i="64"/>
  <c r="D195" i="64"/>
  <c r="C195" i="64"/>
  <c r="D194" i="64"/>
  <c r="C194" i="64"/>
  <c r="D192" i="64"/>
  <c r="C192" i="64"/>
  <c r="D191" i="64"/>
  <c r="C191" i="64"/>
  <c r="D189" i="64"/>
  <c r="C189" i="64"/>
  <c r="D188" i="64"/>
  <c r="C188" i="64"/>
  <c r="D187" i="64"/>
  <c r="C187" i="64"/>
  <c r="D185" i="64"/>
  <c r="C185" i="64"/>
  <c r="D184" i="64"/>
  <c r="C184" i="64"/>
  <c r="D183" i="64"/>
  <c r="C183" i="64"/>
  <c r="D182" i="64"/>
  <c r="C182" i="64"/>
  <c r="D180" i="64"/>
  <c r="C180" i="64"/>
  <c r="D179" i="64"/>
  <c r="C179" i="64"/>
  <c r="D178" i="64"/>
  <c r="C178" i="64"/>
  <c r="D177" i="64"/>
  <c r="C177" i="64"/>
  <c r="D173" i="64"/>
  <c r="C173" i="64"/>
  <c r="D172" i="64"/>
  <c r="D175" i="64" s="1"/>
  <c r="C172" i="64"/>
  <c r="C175" i="64" s="1"/>
  <c r="D171" i="64"/>
  <c r="C171" i="64"/>
  <c r="D170" i="64"/>
  <c r="C170" i="64"/>
  <c r="D168" i="64"/>
  <c r="C168" i="64"/>
  <c r="D167" i="64"/>
  <c r="C167" i="64"/>
  <c r="D151" i="64"/>
  <c r="C151" i="64"/>
  <c r="D150" i="64"/>
  <c r="D159" i="64" s="1"/>
  <c r="D161" i="64" s="1"/>
  <c r="D163" i="64" s="1"/>
  <c r="C150" i="64"/>
  <c r="C159" i="64" s="1"/>
  <c r="C161" i="64" s="1"/>
  <c r="C163" i="64" s="1"/>
  <c r="D149" i="64"/>
  <c r="D153" i="64" s="1"/>
  <c r="D155" i="64" s="1"/>
  <c r="D157" i="64" s="1"/>
  <c r="C149" i="64"/>
  <c r="C153" i="64" s="1"/>
  <c r="C155" i="64" s="1"/>
  <c r="C157" i="64" s="1"/>
  <c r="D148" i="64"/>
  <c r="C148" i="64"/>
  <c r="D146" i="64"/>
  <c r="C146" i="64"/>
  <c r="D145" i="64"/>
  <c r="C145" i="64"/>
  <c r="D144" i="64"/>
  <c r="C144" i="64"/>
  <c r="D143" i="64"/>
  <c r="C143" i="64"/>
  <c r="D141" i="64"/>
  <c r="C141" i="64"/>
  <c r="D140" i="64"/>
  <c r="C140" i="64"/>
  <c r="D136" i="64"/>
  <c r="C136" i="64"/>
  <c r="D135" i="64"/>
  <c r="D138" i="64" s="1"/>
  <c r="C135" i="64"/>
  <c r="C138" i="64" s="1"/>
  <c r="D134" i="64"/>
  <c r="C134" i="64"/>
  <c r="D132" i="64"/>
  <c r="C132" i="64"/>
  <c r="D131" i="64"/>
  <c r="C131" i="64"/>
  <c r="D127" i="64"/>
  <c r="C127" i="64"/>
  <c r="D122" i="64"/>
  <c r="C122" i="64"/>
  <c r="D121" i="64"/>
  <c r="C121" i="64"/>
  <c r="D120" i="64"/>
  <c r="C120" i="64"/>
  <c r="D119" i="64"/>
  <c r="C119" i="64"/>
  <c r="D118" i="64"/>
  <c r="C118" i="64"/>
  <c r="D117" i="64"/>
  <c r="C117" i="64"/>
  <c r="D116" i="64"/>
  <c r="C116" i="64"/>
  <c r="D115" i="64"/>
  <c r="C115" i="64"/>
  <c r="D114" i="64"/>
  <c r="C114" i="64"/>
  <c r="D113" i="64"/>
  <c r="C113" i="64"/>
  <c r="D112" i="64"/>
  <c r="C112" i="64"/>
  <c r="D104" i="64"/>
  <c r="D100" i="64"/>
  <c r="D102" i="64" s="1"/>
  <c r="C100" i="64"/>
  <c r="C102" i="64" s="1"/>
  <c r="D99" i="64"/>
  <c r="C99" i="64"/>
  <c r="D98" i="64"/>
  <c r="D108" i="64" s="1"/>
  <c r="D110" i="64" s="1"/>
  <c r="C98" i="64"/>
  <c r="C108" i="64" s="1"/>
  <c r="C110" i="64" s="1"/>
  <c r="D97" i="64"/>
  <c r="D106" i="64" s="1"/>
  <c r="C97" i="64"/>
  <c r="C106" i="64" s="1"/>
  <c r="D96" i="64"/>
  <c r="C96" i="64"/>
  <c r="D95" i="64"/>
  <c r="C95" i="64"/>
  <c r="D93" i="64"/>
  <c r="C93" i="64"/>
  <c r="D92" i="64"/>
  <c r="C92" i="64"/>
  <c r="D91" i="64"/>
  <c r="C91" i="64"/>
  <c r="D90" i="64"/>
  <c r="C90" i="64"/>
  <c r="D89" i="64"/>
  <c r="C89" i="64"/>
  <c r="D87" i="64"/>
  <c r="C87" i="64"/>
  <c r="D86" i="64"/>
  <c r="C86" i="64"/>
  <c r="D85" i="64"/>
  <c r="C85" i="64"/>
  <c r="D84" i="64"/>
  <c r="C84" i="64"/>
  <c r="D83" i="64"/>
  <c r="C83" i="64"/>
  <c r="D82" i="64"/>
  <c r="C82" i="64"/>
  <c r="D81" i="64"/>
  <c r="C81" i="64"/>
  <c r="D80" i="64"/>
  <c r="C80" i="64"/>
  <c r="D79" i="64"/>
  <c r="C79" i="64"/>
  <c r="D75" i="64"/>
  <c r="C75" i="64"/>
  <c r="D74" i="64"/>
  <c r="C74" i="64"/>
  <c r="D69" i="64"/>
  <c r="C69" i="64"/>
  <c r="D68" i="64"/>
  <c r="C68" i="64"/>
  <c r="D67" i="64"/>
  <c r="C67" i="64"/>
  <c r="D65" i="64"/>
  <c r="C65" i="64"/>
  <c r="D64" i="64"/>
  <c r="C64" i="64"/>
  <c r="D62" i="64"/>
  <c r="C62" i="64"/>
  <c r="D61" i="64"/>
  <c r="C61" i="64"/>
  <c r="D60" i="64"/>
  <c r="C60" i="64"/>
  <c r="D58" i="64"/>
  <c r="C58" i="64"/>
  <c r="D57" i="64"/>
  <c r="C57" i="64"/>
  <c r="D55" i="64"/>
  <c r="C55" i="64"/>
  <c r="D54" i="64"/>
  <c r="C54" i="64"/>
  <c r="D53" i="64"/>
  <c r="C53" i="64"/>
  <c r="D52" i="64"/>
  <c r="C52" i="64"/>
  <c r="D47" i="64"/>
  <c r="C47" i="64"/>
  <c r="D46" i="64"/>
  <c r="C46" i="64"/>
  <c r="D45" i="64"/>
  <c r="C45" i="64"/>
  <c r="D43" i="64"/>
  <c r="C43" i="64"/>
  <c r="D42" i="64"/>
  <c r="C42" i="64"/>
  <c r="D37" i="64"/>
  <c r="C37" i="64"/>
  <c r="D36" i="64"/>
  <c r="C36" i="64"/>
  <c r="D35" i="64"/>
  <c r="C35" i="64"/>
  <c r="D33" i="64"/>
  <c r="C33" i="64"/>
  <c r="D32" i="64"/>
  <c r="C32" i="64"/>
  <c r="D31" i="64"/>
  <c r="C31" i="64"/>
  <c r="H174" i="45" l="1"/>
  <c r="O174" i="45" s="1"/>
  <c r="K264" i="49"/>
  <c r="K187" i="64"/>
  <c r="M187" i="64" s="1"/>
  <c r="K211" i="64"/>
  <c r="M211" i="64" s="1"/>
  <c r="K170" i="64"/>
  <c r="M170" i="64" s="1"/>
  <c r="K101" i="64"/>
  <c r="M101" i="64" s="1"/>
  <c r="K102" i="64"/>
  <c r="K148" i="64"/>
  <c r="M148" i="64" s="1"/>
  <c r="K31" i="64"/>
  <c r="M31" i="64" s="1"/>
  <c r="K107" i="64"/>
  <c r="M107" i="64" s="1"/>
  <c r="K108" i="64"/>
  <c r="K109" i="64"/>
  <c r="M109" i="64" s="1"/>
  <c r="K110" i="64"/>
  <c r="K149" i="64"/>
  <c r="K189" i="64"/>
  <c r="K226" i="64"/>
  <c r="K184" i="64"/>
  <c r="K213" i="64"/>
  <c r="K150" i="64"/>
  <c r="K206" i="64"/>
  <c r="K225" i="64"/>
  <c r="K227" i="64"/>
  <c r="K253" i="64"/>
  <c r="K105" i="64"/>
  <c r="M105" i="64" s="1"/>
  <c r="K259" i="64"/>
  <c r="K185" i="64"/>
  <c r="K212" i="64"/>
  <c r="K205" i="64"/>
  <c r="E61" i="46"/>
  <c r="K32" i="64"/>
  <c r="K60" i="64"/>
  <c r="M60" i="64" s="1"/>
  <c r="K62" i="64"/>
  <c r="K74" i="64"/>
  <c r="M74" i="64" s="1"/>
  <c r="K75" i="64"/>
  <c r="K106" i="64"/>
  <c r="K156" i="64"/>
  <c r="M156" i="64" s="1"/>
  <c r="K157" i="64"/>
  <c r="K174" i="64"/>
  <c r="M174" i="64" s="1"/>
  <c r="K175" i="64"/>
  <c r="K188" i="64"/>
  <c r="K248" i="64"/>
  <c r="M248" i="64" s="1"/>
  <c r="K249" i="64"/>
  <c r="K52" i="64"/>
  <c r="M52" i="64" s="1"/>
  <c r="K55" i="64"/>
  <c r="K70" i="64"/>
  <c r="M70" i="64" s="1"/>
  <c r="K71" i="64"/>
  <c r="K158" i="64"/>
  <c r="M158" i="64" s="1"/>
  <c r="K159" i="64"/>
  <c r="K167" i="64"/>
  <c r="M167" i="64" s="1"/>
  <c r="K168" i="64"/>
  <c r="K194" i="64"/>
  <c r="M194" i="64" s="1"/>
  <c r="K195" i="64"/>
  <c r="K236" i="64"/>
  <c r="M236" i="64" s="1"/>
  <c r="K237" i="64"/>
  <c r="K35" i="64"/>
  <c r="M35" i="64" s="1"/>
  <c r="K36" i="64"/>
  <c r="K137" i="64"/>
  <c r="M137" i="64" s="1"/>
  <c r="K138" i="64"/>
  <c r="K160" i="64"/>
  <c r="M160" i="64" s="1"/>
  <c r="K161" i="64"/>
  <c r="K245" i="64"/>
  <c r="M245" i="64" s="1"/>
  <c r="K246" i="64"/>
  <c r="K57" i="64"/>
  <c r="M57" i="64" s="1"/>
  <c r="K58" i="64"/>
  <c r="K103" i="64"/>
  <c r="M103" i="64" s="1"/>
  <c r="K104" i="64"/>
  <c r="K48" i="64"/>
  <c r="M48" i="64" s="1"/>
  <c r="K49" i="64"/>
  <c r="K162" i="64"/>
  <c r="M162" i="64" s="1"/>
  <c r="K163" i="64"/>
  <c r="K172" i="64"/>
  <c r="K191" i="64"/>
  <c r="M191" i="64" s="1"/>
  <c r="K192" i="64"/>
  <c r="K131" i="64"/>
  <c r="M131" i="64" s="1"/>
  <c r="K132" i="64"/>
  <c r="K45" i="64"/>
  <c r="M45" i="64" s="1"/>
  <c r="K46" i="64"/>
  <c r="K67" i="64"/>
  <c r="M67" i="64" s="1"/>
  <c r="K68" i="64"/>
  <c r="K154" i="64"/>
  <c r="M154" i="64" s="1"/>
  <c r="K155" i="64"/>
  <c r="K64" i="64"/>
  <c r="M64" i="64" s="1"/>
  <c r="K65" i="64"/>
  <c r="K134" i="64"/>
  <c r="M134" i="64" s="1"/>
  <c r="K135" i="64"/>
  <c r="K143" i="64"/>
  <c r="M143" i="64" s="1"/>
  <c r="K208" i="64"/>
  <c r="M208" i="64" s="1"/>
  <c r="K209" i="64"/>
  <c r="K112" i="64"/>
  <c r="M112" i="64" s="1"/>
  <c r="K152" i="64"/>
  <c r="M152" i="64" s="1"/>
  <c r="K153" i="64"/>
  <c r="K239" i="64"/>
  <c r="M239" i="64" s="1"/>
  <c r="K240" i="64"/>
  <c r="C31" i="62"/>
  <c r="D31" i="62"/>
  <c r="C32" i="62"/>
  <c r="D32" i="62"/>
  <c r="C33" i="62"/>
  <c r="D33" i="62"/>
  <c r="C35" i="62"/>
  <c r="D35" i="62"/>
  <c r="C36" i="62"/>
  <c r="D36" i="62"/>
  <c r="C37" i="62"/>
  <c r="D37" i="62"/>
  <c r="C42" i="62"/>
  <c r="D42" i="62"/>
  <c r="C43" i="62"/>
  <c r="D43" i="62"/>
  <c r="C45" i="62"/>
  <c r="D45" i="62"/>
  <c r="C46" i="62"/>
  <c r="D46" i="62"/>
  <c r="C47" i="62"/>
  <c r="D47" i="62"/>
  <c r="C52" i="62"/>
  <c r="D52" i="62"/>
  <c r="C53" i="62"/>
  <c r="D53" i="62"/>
  <c r="C54" i="62"/>
  <c r="D54" i="62"/>
  <c r="C55" i="62"/>
  <c r="D55" i="62"/>
  <c r="C57" i="62"/>
  <c r="D57" i="62"/>
  <c r="C58" i="62"/>
  <c r="D58" i="62"/>
  <c r="C60" i="62"/>
  <c r="D60" i="62"/>
  <c r="C61" i="62"/>
  <c r="D61" i="62"/>
  <c r="C62" i="62"/>
  <c r="D62" i="62"/>
  <c r="C64" i="62"/>
  <c r="D64" i="62"/>
  <c r="C65" i="62"/>
  <c r="D65" i="62"/>
  <c r="C67" i="62"/>
  <c r="D67" i="62"/>
  <c r="C68" i="62"/>
  <c r="D68" i="62"/>
  <c r="C69" i="62"/>
  <c r="D69" i="62"/>
  <c r="C74" i="62"/>
  <c r="D74" i="62"/>
  <c r="C75" i="62"/>
  <c r="D75" i="62"/>
  <c r="C79" i="62"/>
  <c r="D79" i="62"/>
  <c r="C80" i="62"/>
  <c r="D80" i="62"/>
  <c r="C81" i="62"/>
  <c r="D81" i="62"/>
  <c r="C82" i="62"/>
  <c r="D82" i="62"/>
  <c r="C83" i="62"/>
  <c r="D83" i="62"/>
  <c r="C84" i="62"/>
  <c r="D84" i="62"/>
  <c r="C85" i="62"/>
  <c r="D85" i="62"/>
  <c r="C86" i="62"/>
  <c r="D86" i="62"/>
  <c r="C87" i="62"/>
  <c r="D87" i="62"/>
  <c r="C89" i="62"/>
  <c r="D89" i="62"/>
  <c r="C90" i="62"/>
  <c r="D90" i="62"/>
  <c r="C91" i="62"/>
  <c r="D91" i="62"/>
  <c r="C92" i="62"/>
  <c r="D92" i="62"/>
  <c r="C93" i="62"/>
  <c r="D93" i="62"/>
  <c r="C95" i="62"/>
  <c r="D95" i="62"/>
  <c r="C96" i="62"/>
  <c r="D96" i="62"/>
  <c r="C97" i="62"/>
  <c r="C106" i="62" s="1"/>
  <c r="D97" i="62"/>
  <c r="D106" i="62" s="1"/>
  <c r="C98" i="62"/>
  <c r="C108" i="62" s="1"/>
  <c r="C110" i="62" s="1"/>
  <c r="D98" i="62"/>
  <c r="D108" i="62" s="1"/>
  <c r="D110" i="62" s="1"/>
  <c r="C99" i="62"/>
  <c r="D99" i="62"/>
  <c r="C100" i="62"/>
  <c r="C102" i="62" s="1"/>
  <c r="D100" i="62"/>
  <c r="D102" i="62" s="1"/>
  <c r="D104" i="62"/>
  <c r="C112" i="62"/>
  <c r="D112" i="62"/>
  <c r="C113" i="62"/>
  <c r="D113" i="62"/>
  <c r="C114" i="62"/>
  <c r="D114" i="62"/>
  <c r="C115" i="62"/>
  <c r="D115" i="62"/>
  <c r="C116" i="62"/>
  <c r="D116" i="62"/>
  <c r="C117" i="62"/>
  <c r="D117" i="62"/>
  <c r="C118" i="62"/>
  <c r="D118" i="62"/>
  <c r="C119" i="62"/>
  <c r="D119" i="62"/>
  <c r="C120" i="62"/>
  <c r="D120" i="62"/>
  <c r="C121" i="62"/>
  <c r="D121" i="62"/>
  <c r="C122" i="62"/>
  <c r="D122" i="62"/>
  <c r="C127" i="62"/>
  <c r="D127" i="62"/>
  <c r="C131" i="62"/>
  <c r="D131" i="62"/>
  <c r="C132" i="62"/>
  <c r="D132" i="62"/>
  <c r="C134" i="62"/>
  <c r="D134" i="62"/>
  <c r="C135" i="62"/>
  <c r="C138" i="62" s="1"/>
  <c r="D135" i="62"/>
  <c r="D138" i="62" s="1"/>
  <c r="C136" i="62"/>
  <c r="D136" i="62"/>
  <c r="C140" i="62"/>
  <c r="D140" i="62"/>
  <c r="C141" i="62"/>
  <c r="D141" i="62"/>
  <c r="C143" i="62"/>
  <c r="D143" i="62"/>
  <c r="C144" i="62"/>
  <c r="D144" i="62"/>
  <c r="C145" i="62"/>
  <c r="D145" i="62"/>
  <c r="C146" i="62"/>
  <c r="D146" i="62"/>
  <c r="C148" i="62"/>
  <c r="D148" i="62"/>
  <c r="C149" i="62"/>
  <c r="C153" i="62" s="1"/>
  <c r="C155" i="62" s="1"/>
  <c r="C157" i="62" s="1"/>
  <c r="D149" i="62"/>
  <c r="D153" i="62" s="1"/>
  <c r="D155" i="62" s="1"/>
  <c r="D157" i="62" s="1"/>
  <c r="C150" i="62"/>
  <c r="C159" i="62" s="1"/>
  <c r="C161" i="62" s="1"/>
  <c r="C163" i="62" s="1"/>
  <c r="D150" i="62"/>
  <c r="D159" i="62" s="1"/>
  <c r="D161" i="62" s="1"/>
  <c r="D163" i="62" s="1"/>
  <c r="C151" i="62"/>
  <c r="D151" i="62"/>
  <c r="C167" i="62"/>
  <c r="D167" i="62"/>
  <c r="C168" i="62"/>
  <c r="D168" i="62"/>
  <c r="C170" i="62"/>
  <c r="D170" i="62"/>
  <c r="C171" i="62"/>
  <c r="D171" i="62"/>
  <c r="C172" i="62"/>
  <c r="C175" i="62" s="1"/>
  <c r="D172" i="62"/>
  <c r="D175" i="62" s="1"/>
  <c r="C173" i="62"/>
  <c r="D173" i="62"/>
  <c r="C177" i="62"/>
  <c r="D177" i="62"/>
  <c r="C178" i="62"/>
  <c r="D178" i="62"/>
  <c r="C179" i="62"/>
  <c r="D179" i="62"/>
  <c r="C180" i="62"/>
  <c r="D180" i="62"/>
  <c r="C182" i="62"/>
  <c r="D182" i="62"/>
  <c r="C183" i="62"/>
  <c r="D183" i="62"/>
  <c r="C184" i="62"/>
  <c r="D184" i="62"/>
  <c r="C185" i="62"/>
  <c r="D185" i="62"/>
  <c r="C187" i="62"/>
  <c r="D187" i="62"/>
  <c r="C188" i="62"/>
  <c r="D188" i="62"/>
  <c r="C189" i="62"/>
  <c r="D189" i="62"/>
  <c r="C191" i="62"/>
  <c r="D191" i="62"/>
  <c r="C192" i="62"/>
  <c r="D192" i="62"/>
  <c r="C194" i="62"/>
  <c r="D194" i="62"/>
  <c r="C195" i="62"/>
  <c r="D195" i="62"/>
  <c r="C196" i="62"/>
  <c r="D196" i="62"/>
  <c r="C198" i="62"/>
  <c r="D198" i="62"/>
  <c r="C199" i="62"/>
  <c r="D199" i="62"/>
  <c r="C200" i="62"/>
  <c r="D200" i="62"/>
  <c r="C201" i="62"/>
  <c r="D201" i="62"/>
  <c r="C202" i="62"/>
  <c r="D202" i="62"/>
  <c r="C204" i="62"/>
  <c r="D204" i="62"/>
  <c r="C205" i="62"/>
  <c r="C209" i="62" s="1"/>
  <c r="D205" i="62"/>
  <c r="D209" i="62" s="1"/>
  <c r="C206" i="62"/>
  <c r="D206" i="62"/>
  <c r="C207" i="62"/>
  <c r="D207" i="62"/>
  <c r="C211" i="62"/>
  <c r="D211" i="62"/>
  <c r="C212" i="62"/>
  <c r="D212" i="62"/>
  <c r="C213" i="62"/>
  <c r="D213" i="62"/>
  <c r="C214" i="62"/>
  <c r="C216" i="62" s="1"/>
  <c r="D214" i="62"/>
  <c r="D216" i="62" s="1"/>
  <c r="C218" i="62"/>
  <c r="D218" i="62"/>
  <c r="C219" i="62"/>
  <c r="D219" i="62"/>
  <c r="C220" i="62"/>
  <c r="D220" i="62"/>
  <c r="C221" i="62"/>
  <c r="D221" i="62"/>
  <c r="C222" i="62"/>
  <c r="D222" i="62"/>
  <c r="C224" i="62"/>
  <c r="D224" i="62"/>
  <c r="C225" i="62"/>
  <c r="D225" i="62"/>
  <c r="C226" i="62"/>
  <c r="D226" i="62"/>
  <c r="C227" i="62"/>
  <c r="D227" i="62"/>
  <c r="C228" i="62"/>
  <c r="D228" i="62"/>
  <c r="C230" i="62"/>
  <c r="D230" i="62"/>
  <c r="C231" i="62"/>
  <c r="D231" i="62"/>
  <c r="C232" i="62"/>
  <c r="D232" i="62"/>
  <c r="C236" i="62"/>
  <c r="D236" i="62"/>
  <c r="C237" i="62"/>
  <c r="D237" i="62"/>
  <c r="C239" i="62"/>
  <c r="D239" i="62"/>
  <c r="C240" i="62"/>
  <c r="D240" i="62"/>
  <c r="C242" i="62"/>
  <c r="D242" i="62"/>
  <c r="C243" i="62"/>
  <c r="D243" i="62"/>
  <c r="C245" i="62"/>
  <c r="D245" i="62"/>
  <c r="C246" i="62"/>
  <c r="D246" i="62"/>
  <c r="C248" i="62"/>
  <c r="D248" i="62"/>
  <c r="C249" i="62"/>
  <c r="D249" i="62"/>
  <c r="C250" i="62"/>
  <c r="D250" i="62"/>
  <c r="C252" i="62"/>
  <c r="D252" i="62"/>
  <c r="C253" i="62"/>
  <c r="D253" i="62"/>
  <c r="C254" i="62"/>
  <c r="D254" i="62"/>
  <c r="C256" i="62"/>
  <c r="D256" i="62"/>
  <c r="C257" i="62"/>
  <c r="D257" i="62"/>
  <c r="C258" i="62"/>
  <c r="D258" i="62"/>
  <c r="C259" i="62"/>
  <c r="D259" i="62"/>
  <c r="D259" i="60"/>
  <c r="C259" i="60"/>
  <c r="D258" i="60"/>
  <c r="C258" i="60"/>
  <c r="D257" i="60"/>
  <c r="C257" i="60"/>
  <c r="D256" i="60"/>
  <c r="C256" i="60"/>
  <c r="D254" i="60"/>
  <c r="C254" i="60"/>
  <c r="D253" i="60"/>
  <c r="C253" i="60"/>
  <c r="D252" i="60"/>
  <c r="C252" i="60"/>
  <c r="D250" i="60"/>
  <c r="C250" i="60"/>
  <c r="D249" i="60"/>
  <c r="C249" i="60"/>
  <c r="D248" i="60"/>
  <c r="C248" i="60"/>
  <c r="D246" i="60"/>
  <c r="C246" i="60"/>
  <c r="D245" i="60"/>
  <c r="C245" i="60"/>
  <c r="D243" i="60"/>
  <c r="C243" i="60"/>
  <c r="D242" i="60"/>
  <c r="C242" i="60"/>
  <c r="D240" i="60"/>
  <c r="C240" i="60"/>
  <c r="D239" i="60"/>
  <c r="C239" i="60"/>
  <c r="D237" i="60"/>
  <c r="C237" i="60"/>
  <c r="D236" i="60"/>
  <c r="C236" i="60"/>
  <c r="D232" i="60"/>
  <c r="C232" i="60"/>
  <c r="D231" i="60"/>
  <c r="C231" i="60"/>
  <c r="D230" i="60"/>
  <c r="C230" i="60"/>
  <c r="D228" i="60"/>
  <c r="C228" i="60"/>
  <c r="D227" i="60"/>
  <c r="C227" i="60"/>
  <c r="D226" i="60"/>
  <c r="C226" i="60"/>
  <c r="D225" i="60"/>
  <c r="C225" i="60"/>
  <c r="D224" i="60"/>
  <c r="C224" i="60"/>
  <c r="D222" i="60"/>
  <c r="C222" i="60"/>
  <c r="D221" i="60"/>
  <c r="C221" i="60"/>
  <c r="D220" i="60"/>
  <c r="C220" i="60"/>
  <c r="D219" i="60"/>
  <c r="C219" i="60"/>
  <c r="D218" i="60"/>
  <c r="C218" i="60"/>
  <c r="D214" i="60"/>
  <c r="D216" i="60" s="1"/>
  <c r="C214" i="60"/>
  <c r="C216" i="60" s="1"/>
  <c r="D213" i="60"/>
  <c r="C213" i="60"/>
  <c r="D212" i="60"/>
  <c r="C212" i="60"/>
  <c r="D211" i="60"/>
  <c r="C211" i="60"/>
  <c r="D207" i="60"/>
  <c r="C207" i="60"/>
  <c r="D206" i="60"/>
  <c r="C206" i="60"/>
  <c r="D205" i="60"/>
  <c r="D209" i="60" s="1"/>
  <c r="C205" i="60"/>
  <c r="C209" i="60" s="1"/>
  <c r="D204" i="60"/>
  <c r="C204" i="60"/>
  <c r="D202" i="60"/>
  <c r="C202" i="60"/>
  <c r="D201" i="60"/>
  <c r="C201" i="60"/>
  <c r="D200" i="60"/>
  <c r="C200" i="60"/>
  <c r="D199" i="60"/>
  <c r="C199" i="60"/>
  <c r="D198" i="60"/>
  <c r="C198" i="60"/>
  <c r="D196" i="60"/>
  <c r="C196" i="60"/>
  <c r="D195" i="60"/>
  <c r="C195" i="60"/>
  <c r="D194" i="60"/>
  <c r="C194" i="60"/>
  <c r="D192" i="60"/>
  <c r="C192" i="60"/>
  <c r="D191" i="60"/>
  <c r="C191" i="60"/>
  <c r="D189" i="60"/>
  <c r="C189" i="60"/>
  <c r="D188" i="60"/>
  <c r="C188" i="60"/>
  <c r="D187" i="60"/>
  <c r="C187" i="60"/>
  <c r="D185" i="60"/>
  <c r="C185" i="60"/>
  <c r="D184" i="60"/>
  <c r="C184" i="60"/>
  <c r="D183" i="60"/>
  <c r="C183" i="60"/>
  <c r="D182" i="60"/>
  <c r="C182" i="60"/>
  <c r="D180" i="60"/>
  <c r="C180" i="60"/>
  <c r="D179" i="60"/>
  <c r="C179" i="60"/>
  <c r="D178" i="60"/>
  <c r="C178" i="60"/>
  <c r="D177" i="60"/>
  <c r="C177" i="60"/>
  <c r="D173" i="60"/>
  <c r="C173" i="60"/>
  <c r="D172" i="60"/>
  <c r="D175" i="60" s="1"/>
  <c r="C172" i="60"/>
  <c r="C175" i="60" s="1"/>
  <c r="D171" i="60"/>
  <c r="C171" i="60"/>
  <c r="D170" i="60"/>
  <c r="C170" i="60"/>
  <c r="D168" i="60"/>
  <c r="C168" i="60"/>
  <c r="D167" i="60"/>
  <c r="C167" i="60"/>
  <c r="D151" i="60"/>
  <c r="C151" i="60"/>
  <c r="D150" i="60"/>
  <c r="D159" i="60" s="1"/>
  <c r="D161" i="60" s="1"/>
  <c r="D163" i="60" s="1"/>
  <c r="C150" i="60"/>
  <c r="C159" i="60" s="1"/>
  <c r="C161" i="60" s="1"/>
  <c r="C163" i="60" s="1"/>
  <c r="D149" i="60"/>
  <c r="D153" i="60" s="1"/>
  <c r="D155" i="60" s="1"/>
  <c r="D157" i="60" s="1"/>
  <c r="C149" i="60"/>
  <c r="C153" i="60" s="1"/>
  <c r="C155" i="60" s="1"/>
  <c r="C157" i="60" s="1"/>
  <c r="D148" i="60"/>
  <c r="C148" i="60"/>
  <c r="D146" i="60"/>
  <c r="C146" i="60"/>
  <c r="D145" i="60"/>
  <c r="C145" i="60"/>
  <c r="D144" i="60"/>
  <c r="C144" i="60"/>
  <c r="D143" i="60"/>
  <c r="C143" i="60"/>
  <c r="D141" i="60"/>
  <c r="C141" i="60"/>
  <c r="D140" i="60"/>
  <c r="C140" i="60"/>
  <c r="D136" i="60"/>
  <c r="C136" i="60"/>
  <c r="D135" i="60"/>
  <c r="D138" i="60" s="1"/>
  <c r="C135" i="60"/>
  <c r="C138" i="60" s="1"/>
  <c r="D134" i="60"/>
  <c r="C134" i="60"/>
  <c r="D132" i="60"/>
  <c r="C132" i="60"/>
  <c r="D131" i="60"/>
  <c r="C131" i="60"/>
  <c r="D127" i="60"/>
  <c r="C127" i="60"/>
  <c r="D122" i="60"/>
  <c r="C122" i="60"/>
  <c r="D121" i="60"/>
  <c r="C121" i="60"/>
  <c r="D120" i="60"/>
  <c r="C120" i="60"/>
  <c r="D119" i="60"/>
  <c r="C119" i="60"/>
  <c r="D118" i="60"/>
  <c r="C118" i="60"/>
  <c r="D117" i="60"/>
  <c r="C117" i="60"/>
  <c r="D116" i="60"/>
  <c r="C116" i="60"/>
  <c r="D115" i="60"/>
  <c r="C115" i="60"/>
  <c r="D114" i="60"/>
  <c r="C114" i="60"/>
  <c r="D113" i="60"/>
  <c r="C113" i="60"/>
  <c r="D112" i="60"/>
  <c r="C112" i="60"/>
  <c r="D104" i="60"/>
  <c r="D100" i="60"/>
  <c r="D102" i="60" s="1"/>
  <c r="C100" i="60"/>
  <c r="C102" i="60" s="1"/>
  <c r="D99" i="60"/>
  <c r="C99" i="60"/>
  <c r="D98" i="60"/>
  <c r="D108" i="60" s="1"/>
  <c r="D110" i="60" s="1"/>
  <c r="C98" i="60"/>
  <c r="C108" i="60" s="1"/>
  <c r="C110" i="60" s="1"/>
  <c r="D97" i="60"/>
  <c r="D106" i="60" s="1"/>
  <c r="C97" i="60"/>
  <c r="C106" i="60" s="1"/>
  <c r="D96" i="60"/>
  <c r="C96" i="60"/>
  <c r="D95" i="60"/>
  <c r="C95" i="60"/>
  <c r="D93" i="60"/>
  <c r="C93" i="60"/>
  <c r="D92" i="60"/>
  <c r="C92" i="60"/>
  <c r="D91" i="60"/>
  <c r="C91" i="60"/>
  <c r="D90" i="60"/>
  <c r="C90" i="60"/>
  <c r="D89" i="60"/>
  <c r="C89" i="60"/>
  <c r="D87" i="60"/>
  <c r="C87" i="60"/>
  <c r="D86" i="60"/>
  <c r="C86" i="60"/>
  <c r="D85" i="60"/>
  <c r="C85" i="60"/>
  <c r="D84" i="60"/>
  <c r="C84" i="60"/>
  <c r="D83" i="60"/>
  <c r="C83" i="60"/>
  <c r="D82" i="60"/>
  <c r="C82" i="60"/>
  <c r="D81" i="60"/>
  <c r="C81" i="60"/>
  <c r="D80" i="60"/>
  <c r="C80" i="60"/>
  <c r="D79" i="60"/>
  <c r="C79" i="60"/>
  <c r="D75" i="60"/>
  <c r="C75" i="60"/>
  <c r="D74" i="60"/>
  <c r="C74" i="60"/>
  <c r="D69" i="60"/>
  <c r="C69" i="60"/>
  <c r="D68" i="60"/>
  <c r="C68" i="60"/>
  <c r="D67" i="60"/>
  <c r="C67" i="60"/>
  <c r="D65" i="60"/>
  <c r="C65" i="60"/>
  <c r="D64" i="60"/>
  <c r="C64" i="60"/>
  <c r="D62" i="60"/>
  <c r="C62" i="60"/>
  <c r="D61" i="60"/>
  <c r="C61" i="60"/>
  <c r="D60" i="60"/>
  <c r="C60" i="60"/>
  <c r="D58" i="60"/>
  <c r="C58" i="60"/>
  <c r="D57" i="60"/>
  <c r="C57" i="60"/>
  <c r="D55" i="60"/>
  <c r="C55" i="60"/>
  <c r="D54" i="60"/>
  <c r="C54" i="60"/>
  <c r="D53" i="60"/>
  <c r="C53" i="60"/>
  <c r="D52" i="60"/>
  <c r="C52" i="60"/>
  <c r="D47" i="60"/>
  <c r="C47" i="60"/>
  <c r="D46" i="60"/>
  <c r="C46" i="60"/>
  <c r="D45" i="60"/>
  <c r="C45" i="60"/>
  <c r="D43" i="60"/>
  <c r="C43" i="60"/>
  <c r="D42" i="60"/>
  <c r="C42" i="60"/>
  <c r="D37" i="60"/>
  <c r="C37" i="60"/>
  <c r="D36" i="60"/>
  <c r="C36" i="60"/>
  <c r="D35" i="60"/>
  <c r="C35" i="60"/>
  <c r="D33" i="60"/>
  <c r="C33" i="60"/>
  <c r="D32" i="60"/>
  <c r="C32" i="60"/>
  <c r="D31" i="60"/>
  <c r="C31" i="60"/>
  <c r="J258" i="49"/>
  <c r="D202" i="49"/>
  <c r="C202" i="49"/>
  <c r="L202" i="49"/>
  <c r="J237" i="49"/>
  <c r="Q237" i="49" s="1"/>
  <c r="Q236" i="49" s="1"/>
  <c r="J228" i="49"/>
  <c r="Q228" i="49" s="1"/>
  <c r="J227" i="49"/>
  <c r="Q227" i="49" s="1"/>
  <c r="J226" i="49"/>
  <c r="Q226" i="49" s="1"/>
  <c r="J225" i="49"/>
  <c r="Q225" i="49" s="1"/>
  <c r="J205" i="49"/>
  <c r="Q205" i="49" s="1"/>
  <c r="J189" i="49"/>
  <c r="Q189" i="49" s="1"/>
  <c r="J188" i="49"/>
  <c r="Q188" i="49" s="1"/>
  <c r="J184" i="49"/>
  <c r="Q184" i="49" s="1"/>
  <c r="J185" i="49"/>
  <c r="Q185" i="49" s="1"/>
  <c r="J173" i="49"/>
  <c r="Q173" i="49" s="1"/>
  <c r="J172" i="49"/>
  <c r="Q172" i="49" s="1"/>
  <c r="J168" i="49"/>
  <c r="Q168" i="49" s="1"/>
  <c r="J150" i="49"/>
  <c r="Q150" i="49" s="1"/>
  <c r="J149" i="49"/>
  <c r="Q149" i="49" s="1"/>
  <c r="J141" i="49"/>
  <c r="Q141" i="49" s="1"/>
  <c r="J146" i="49"/>
  <c r="Q146" i="49" s="1"/>
  <c r="Q143" i="49" s="1" a="1"/>
  <c r="Q143" i="49" s="1"/>
  <c r="J135" i="49"/>
  <c r="Q135" i="49" s="1"/>
  <c r="J132" i="49"/>
  <c r="Q132" i="49" s="1"/>
  <c r="Q170" i="49" l="1"/>
  <c r="Q224" i="49" a="1"/>
  <c r="Q224" i="49" s="1"/>
  <c r="Q182" i="49" a="1"/>
  <c r="Q182" i="49" s="1"/>
  <c r="P170" i="49"/>
  <c r="K75" i="45"/>
  <c r="R75" i="45" s="1"/>
  <c r="J250" i="49"/>
  <c r="J212" i="49"/>
  <c r="Q212" i="49" s="1"/>
  <c r="Q211" i="49" s="1" a="1"/>
  <c r="Q211" i="49" s="1"/>
  <c r="J183" i="49"/>
  <c r="J61" i="49"/>
  <c r="Q61" i="49" s="1"/>
  <c r="K202" i="49"/>
  <c r="J202" i="49"/>
  <c r="K170" i="60"/>
  <c r="M170" i="60" s="1"/>
  <c r="K252" i="64"/>
  <c r="M252" i="64" s="1"/>
  <c r="K137" i="60"/>
  <c r="M137" i="60" s="1"/>
  <c r="K252" i="60"/>
  <c r="M252" i="60" s="1"/>
  <c r="K31" i="60"/>
  <c r="M31" i="60" s="1"/>
  <c r="H48" i="46"/>
  <c r="K137" i="45"/>
  <c r="R137" i="45" s="1"/>
  <c r="K100" i="45"/>
  <c r="R100" i="45" s="1"/>
  <c r="H36" i="46"/>
  <c r="K107" i="60"/>
  <c r="M107" i="60" s="1"/>
  <c r="K108" i="60"/>
  <c r="K101" i="60"/>
  <c r="M101" i="60" s="1"/>
  <c r="K102" i="60"/>
  <c r="K175" i="49"/>
  <c r="K156" i="49"/>
  <c r="M156" i="49" s="1"/>
  <c r="K158" i="49"/>
  <c r="M158" i="49" s="1"/>
  <c r="K160" i="49"/>
  <c r="M160" i="49" s="1"/>
  <c r="K162" i="49"/>
  <c r="M162" i="49" s="1"/>
  <c r="K154" i="49"/>
  <c r="M154" i="49" s="1"/>
  <c r="K173" i="64"/>
  <c r="K228" i="64"/>
  <c r="K33" i="64"/>
  <c r="K228" i="60"/>
  <c r="K185" i="60"/>
  <c r="K187" i="60"/>
  <c r="M187" i="60" s="1"/>
  <c r="K226" i="60"/>
  <c r="K225" i="60"/>
  <c r="K150" i="60"/>
  <c r="K105" i="60"/>
  <c r="M105" i="60" s="1"/>
  <c r="K184" i="60"/>
  <c r="K259" i="60"/>
  <c r="K220" i="60"/>
  <c r="K205" i="60"/>
  <c r="K254" i="60"/>
  <c r="K213" i="60"/>
  <c r="K227" i="60"/>
  <c r="K206" i="60"/>
  <c r="K74" i="60"/>
  <c r="M74" i="60" s="1"/>
  <c r="K175" i="60"/>
  <c r="K174" i="60"/>
  <c r="M174" i="60" s="1"/>
  <c r="K48" i="60"/>
  <c r="M48" i="60" s="1"/>
  <c r="K49" i="60"/>
  <c r="K52" i="60"/>
  <c r="M52" i="60" s="1"/>
  <c r="K71" i="60"/>
  <c r="K70" i="60"/>
  <c r="M70" i="60" s="1"/>
  <c r="K157" i="60"/>
  <c r="K156" i="60"/>
  <c r="M156" i="60" s="1"/>
  <c r="K209" i="60"/>
  <c r="K208" i="60"/>
  <c r="M208" i="60" s="1"/>
  <c r="K146" i="60"/>
  <c r="K143" i="60"/>
  <c r="M143" i="60" s="1"/>
  <c r="K104" i="60"/>
  <c r="K103" i="60"/>
  <c r="M103" i="60" s="1"/>
  <c r="K46" i="60"/>
  <c r="K45" i="60"/>
  <c r="M45" i="60" s="1"/>
  <c r="K159" i="60"/>
  <c r="K158" i="60"/>
  <c r="M158" i="60" s="1"/>
  <c r="K42" i="60"/>
  <c r="M42" i="60" s="1"/>
  <c r="K43" i="60"/>
  <c r="K106" i="60"/>
  <c r="K161" i="60"/>
  <c r="K160" i="60"/>
  <c r="M160" i="60" s="1"/>
  <c r="K237" i="60"/>
  <c r="K141" i="60"/>
  <c r="K140" i="60"/>
  <c r="M140" i="60" s="1"/>
  <c r="K39" i="60"/>
  <c r="K38" i="60"/>
  <c r="M38" i="60" s="1"/>
  <c r="K153" i="60"/>
  <c r="K152" i="60"/>
  <c r="M152" i="60" s="1"/>
  <c r="K114" i="60"/>
  <c r="K112" i="60"/>
  <c r="M112" i="60" s="1"/>
  <c r="K172" i="60"/>
  <c r="K135" i="60"/>
  <c r="K134" i="60"/>
  <c r="M134" i="60" s="1"/>
  <c r="K35" i="60"/>
  <c r="M35" i="60" s="1"/>
  <c r="K36" i="60"/>
  <c r="K192" i="60"/>
  <c r="K191" i="60"/>
  <c r="M191" i="60" s="1"/>
  <c r="K62" i="60"/>
  <c r="K60" i="60"/>
  <c r="M60" i="60" s="1"/>
  <c r="K168" i="60"/>
  <c r="K167" i="60"/>
  <c r="M167" i="60" s="1"/>
  <c r="K132" i="60"/>
  <c r="K131" i="60"/>
  <c r="M131" i="60" s="1"/>
  <c r="K32" i="60"/>
  <c r="K240" i="60"/>
  <c r="K239" i="60"/>
  <c r="M239" i="60" s="1"/>
  <c r="K58" i="60"/>
  <c r="K57" i="60"/>
  <c r="M57" i="60" s="1"/>
  <c r="K68" i="60"/>
  <c r="K67" i="60"/>
  <c r="M67" i="60" s="1"/>
  <c r="K248" i="60"/>
  <c r="M248" i="60" s="1"/>
  <c r="K249" i="60"/>
  <c r="K163" i="60"/>
  <c r="K162" i="60"/>
  <c r="M162" i="60" s="1"/>
  <c r="K27" i="60"/>
  <c r="K25" i="60"/>
  <c r="M25" i="60" s="1"/>
  <c r="K188" i="60"/>
  <c r="K246" i="60"/>
  <c r="K245" i="60"/>
  <c r="M245" i="60" s="1"/>
  <c r="K155" i="60"/>
  <c r="K154" i="60"/>
  <c r="M154" i="60" s="1"/>
  <c r="K64" i="60"/>
  <c r="M64" i="60" s="1"/>
  <c r="K65" i="60"/>
  <c r="H43" i="46"/>
  <c r="K120" i="45"/>
  <c r="R120" i="45" s="1"/>
  <c r="H29" i="46"/>
  <c r="K73" i="45"/>
  <c r="R73" i="45" s="1"/>
  <c r="H21" i="46"/>
  <c r="K44" i="45"/>
  <c r="R44" i="45" s="1"/>
  <c r="H32" i="46"/>
  <c r="K89" i="45"/>
  <c r="R89" i="45" s="1"/>
  <c r="H20" i="46"/>
  <c r="K41" i="45"/>
  <c r="R41" i="45" s="1"/>
  <c r="H44" i="46"/>
  <c r="K123" i="45"/>
  <c r="R123" i="45" s="1"/>
  <c r="H45" i="46"/>
  <c r="K125" i="45"/>
  <c r="R125" i="45" s="1"/>
  <c r="H18" i="46"/>
  <c r="K35" i="45"/>
  <c r="R35" i="45" s="1"/>
  <c r="H23" i="46"/>
  <c r="K49" i="45"/>
  <c r="R49" i="45" s="1"/>
  <c r="H54" i="46"/>
  <c r="K156" i="45"/>
  <c r="R156" i="45" s="1"/>
  <c r="H14" i="46"/>
  <c r="K24" i="45"/>
  <c r="R24" i="45" s="1"/>
  <c r="H57" i="46"/>
  <c r="K162" i="45"/>
  <c r="R162" i="45" s="1"/>
  <c r="H55" i="46"/>
  <c r="K158" i="45"/>
  <c r="R158" i="45" s="1"/>
  <c r="H35" i="46"/>
  <c r="K96" i="45"/>
  <c r="R96" i="45" s="1"/>
  <c r="H22" i="46"/>
  <c r="K46" i="45"/>
  <c r="R46" i="45" s="1"/>
  <c r="H40" i="46"/>
  <c r="K108" i="45"/>
  <c r="R108" i="45" s="1"/>
  <c r="H39" i="46"/>
  <c r="K106" i="45"/>
  <c r="R106" i="45" s="1"/>
  <c r="H19" i="46"/>
  <c r="K39" i="45"/>
  <c r="R39" i="45" s="1"/>
  <c r="H15" i="46"/>
  <c r="K27" i="45"/>
  <c r="R27" i="45" s="1"/>
  <c r="H58" i="46"/>
  <c r="K164" i="45"/>
  <c r="R164" i="45" s="1"/>
  <c r="H33" i="46"/>
  <c r="K91" i="45"/>
  <c r="R91" i="45" s="1"/>
  <c r="H17" i="46"/>
  <c r="K32" i="45"/>
  <c r="R32" i="45" s="1"/>
  <c r="K140" i="64"/>
  <c r="M140" i="64" s="1"/>
  <c r="K141" i="64"/>
  <c r="K38" i="64"/>
  <c r="M38" i="64" s="1"/>
  <c r="K39" i="64"/>
  <c r="K25" i="64"/>
  <c r="M25" i="64" s="1"/>
  <c r="K27" i="64"/>
  <c r="K42" i="64"/>
  <c r="M42" i="64" s="1"/>
  <c r="K43" i="64"/>
  <c r="K258" i="49"/>
  <c r="J33" i="49"/>
  <c r="Q33" i="49" s="1"/>
  <c r="J32" i="49"/>
  <c r="Q32" i="49" s="1"/>
  <c r="K155" i="49"/>
  <c r="K157" i="49"/>
  <c r="K159" i="49"/>
  <c r="K161" i="49"/>
  <c r="K163" i="49"/>
  <c r="L102" i="49"/>
  <c r="L98" i="49"/>
  <c r="L108" i="49"/>
  <c r="L110" i="49"/>
  <c r="L99" i="49"/>
  <c r="L100" i="49"/>
  <c r="L106" i="49"/>
  <c r="L97" i="49"/>
  <c r="L104" i="49"/>
  <c r="D104" i="49"/>
  <c r="J75" i="49"/>
  <c r="Q75" i="49" s="1"/>
  <c r="Q74" i="49" s="1"/>
  <c r="K72" i="49"/>
  <c r="F9" i="49"/>
  <c r="M15" i="46"/>
  <c r="M16" i="46"/>
  <c r="M17" i="46"/>
  <c r="M18" i="46"/>
  <c r="M19" i="46"/>
  <c r="M20" i="46"/>
  <c r="M21" i="46"/>
  <c r="M22" i="46"/>
  <c r="M23" i="46"/>
  <c r="M14" i="46"/>
  <c r="M25" i="46"/>
  <c r="M13" i="46"/>
  <c r="M26" i="46"/>
  <c r="K189" i="49"/>
  <c r="J114" i="49"/>
  <c r="Q114" i="49" s="1"/>
  <c r="J68" i="49"/>
  <c r="Q68" i="49" s="1"/>
  <c r="J65" i="49"/>
  <c r="Q65" i="49" s="1"/>
  <c r="J62" i="49"/>
  <c r="Q62" i="49" s="1"/>
  <c r="J58" i="49"/>
  <c r="Q58" i="49" s="1"/>
  <c r="J55" i="49"/>
  <c r="Q55" i="49" s="1"/>
  <c r="J46" i="49"/>
  <c r="Q46" i="49" s="1"/>
  <c r="Q45" i="49" s="1" a="1"/>
  <c r="Q45" i="49" s="1"/>
  <c r="J43" i="49"/>
  <c r="Q43" i="49" s="1"/>
  <c r="K219" i="49"/>
  <c r="J199" i="49"/>
  <c r="J180" i="49"/>
  <c r="J178" i="49"/>
  <c r="J144" i="49"/>
  <c r="J122" i="49"/>
  <c r="J117" i="49"/>
  <c r="J92" i="49"/>
  <c r="J87" i="49"/>
  <c r="L259" i="49"/>
  <c r="L258" i="49"/>
  <c r="L257" i="49"/>
  <c r="L254" i="49"/>
  <c r="L253" i="49"/>
  <c r="L250" i="49"/>
  <c r="L249" i="49"/>
  <c r="L246" i="49"/>
  <c r="L243" i="49"/>
  <c r="L240" i="49"/>
  <c r="L237" i="49"/>
  <c r="L232" i="49"/>
  <c r="L231" i="49"/>
  <c r="L228" i="49"/>
  <c r="L227" i="49"/>
  <c r="L226" i="49"/>
  <c r="L225" i="49"/>
  <c r="L222" i="49"/>
  <c r="L221" i="49"/>
  <c r="L220" i="49"/>
  <c r="L219" i="49"/>
  <c r="L207" i="49"/>
  <c r="L206" i="49"/>
  <c r="L205" i="49"/>
  <c r="L201" i="49"/>
  <c r="L200" i="49"/>
  <c r="L199" i="49"/>
  <c r="L196" i="49"/>
  <c r="L195" i="49"/>
  <c r="L192" i="49"/>
  <c r="L189" i="49"/>
  <c r="L188" i="49"/>
  <c r="L185" i="49"/>
  <c r="L184" i="49"/>
  <c r="L183" i="49"/>
  <c r="L180" i="49"/>
  <c r="L179" i="49"/>
  <c r="L178" i="49"/>
  <c r="L172" i="49"/>
  <c r="L171" i="49"/>
  <c r="L168" i="49"/>
  <c r="L151" i="49"/>
  <c r="L150" i="49"/>
  <c r="L149" i="49"/>
  <c r="L146" i="49"/>
  <c r="L145" i="49"/>
  <c r="L144" i="49"/>
  <c r="L141" i="49"/>
  <c r="L136" i="49"/>
  <c r="L135" i="49"/>
  <c r="L132" i="49"/>
  <c r="L122" i="49"/>
  <c r="L121" i="49"/>
  <c r="L120" i="49"/>
  <c r="L119" i="49"/>
  <c r="L118" i="49"/>
  <c r="L117" i="49"/>
  <c r="L116" i="49"/>
  <c r="L115" i="49"/>
  <c r="L114" i="49"/>
  <c r="L113" i="49"/>
  <c r="L96" i="49"/>
  <c r="L93" i="49"/>
  <c r="L92" i="49"/>
  <c r="L91" i="49"/>
  <c r="L90" i="49"/>
  <c r="L87" i="49"/>
  <c r="L86" i="49"/>
  <c r="L85" i="49"/>
  <c r="L84" i="49"/>
  <c r="L83" i="49"/>
  <c r="L82" i="49"/>
  <c r="L81" i="49"/>
  <c r="L80" i="49"/>
  <c r="F23" i="46" l="1"/>
  <c r="J214" i="49"/>
  <c r="K145" i="49"/>
  <c r="J145" i="49"/>
  <c r="J99" i="49"/>
  <c r="K93" i="49"/>
  <c r="J93" i="49"/>
  <c r="K232" i="49"/>
  <c r="J232" i="49"/>
  <c r="J231" i="49"/>
  <c r="K201" i="49"/>
  <c r="J201" i="49"/>
  <c r="K200" i="49"/>
  <c r="J200" i="49"/>
  <c r="K196" i="49"/>
  <c r="J196" i="49"/>
  <c r="K179" i="49"/>
  <c r="J179" i="49"/>
  <c r="K121" i="49"/>
  <c r="J121" i="49"/>
  <c r="K120" i="49"/>
  <c r="J120" i="49"/>
  <c r="K119" i="49"/>
  <c r="J119" i="49"/>
  <c r="K118" i="49"/>
  <c r="J118" i="49"/>
  <c r="K116" i="49"/>
  <c r="J116" i="49"/>
  <c r="K115" i="49"/>
  <c r="J115" i="49"/>
  <c r="K113" i="49"/>
  <c r="J113" i="49"/>
  <c r="K100" i="49"/>
  <c r="J100" i="49"/>
  <c r="J98" i="49"/>
  <c r="K91" i="49"/>
  <c r="J91" i="49"/>
  <c r="J90" i="49"/>
  <c r="K86" i="49"/>
  <c r="J86" i="49"/>
  <c r="K85" i="49"/>
  <c r="J85" i="49"/>
  <c r="K167" i="45"/>
  <c r="R167" i="45" s="1"/>
  <c r="H59" i="46"/>
  <c r="K254" i="64"/>
  <c r="F59" i="46"/>
  <c r="I167" i="45"/>
  <c r="P167" i="45" s="1"/>
  <c r="K211" i="60"/>
  <c r="M211" i="60" s="1"/>
  <c r="K148" i="60"/>
  <c r="M148" i="60" s="1"/>
  <c r="K138" i="60"/>
  <c r="K253" i="60"/>
  <c r="G48" i="46"/>
  <c r="K109" i="60"/>
  <c r="M109" i="60" s="1"/>
  <c r="K110" i="60"/>
  <c r="K144" i="49"/>
  <c r="K152" i="49"/>
  <c r="M152" i="49" s="1"/>
  <c r="K153" i="49"/>
  <c r="G11" i="46"/>
  <c r="K70" i="49"/>
  <c r="M70" i="49" s="1"/>
  <c r="K105" i="49"/>
  <c r="M105" i="49" s="1"/>
  <c r="K94" i="45"/>
  <c r="R94" i="45" s="1"/>
  <c r="K30" i="45"/>
  <c r="R30" i="45" s="1"/>
  <c r="K33" i="60"/>
  <c r="K173" i="60"/>
  <c r="K189" i="60"/>
  <c r="K75" i="60"/>
  <c r="K55" i="60"/>
  <c r="K195" i="60"/>
  <c r="K194" i="60"/>
  <c r="M194" i="60" s="1"/>
  <c r="I24" i="45"/>
  <c r="P24" i="45" s="1"/>
  <c r="K248" i="49"/>
  <c r="M248" i="49" s="1"/>
  <c r="K224" i="49"/>
  <c r="M224" i="49" s="1"/>
  <c r="H11" i="46"/>
  <c r="K19" i="45"/>
  <c r="R19" i="45" s="1"/>
  <c r="G15" i="46"/>
  <c r="G34" i="46"/>
  <c r="G35" i="46"/>
  <c r="G19" i="46"/>
  <c r="G45" i="46"/>
  <c r="G18" i="46"/>
  <c r="G44" i="46"/>
  <c r="G33" i="46"/>
  <c r="G58" i="46"/>
  <c r="G20" i="46"/>
  <c r="G39" i="46"/>
  <c r="G16" i="46"/>
  <c r="G54" i="46"/>
  <c r="G55" i="46"/>
  <c r="G32" i="46"/>
  <c r="G14" i="46"/>
  <c r="G17" i="46"/>
  <c r="G57" i="46"/>
  <c r="G21" i="46"/>
  <c r="G22" i="46"/>
  <c r="F35" i="46"/>
  <c r="I96" i="45"/>
  <c r="P96" i="45" s="1"/>
  <c r="F21" i="46"/>
  <c r="I44" i="45"/>
  <c r="P44" i="45" s="1"/>
  <c r="F44" i="46"/>
  <c r="I123" i="45"/>
  <c r="P123" i="45" s="1"/>
  <c r="F16" i="46"/>
  <c r="I30" i="45"/>
  <c r="P30" i="45" s="1"/>
  <c r="F54" i="46"/>
  <c r="I156" i="45"/>
  <c r="P156" i="45" s="1"/>
  <c r="F58" i="46"/>
  <c r="I164" i="45"/>
  <c r="P164" i="45" s="1"/>
  <c r="F15" i="46"/>
  <c r="I27" i="45"/>
  <c r="P27" i="45" s="1"/>
  <c r="F55" i="46"/>
  <c r="I158" i="45"/>
  <c r="P158" i="45" s="1"/>
  <c r="F32" i="46"/>
  <c r="I89" i="45"/>
  <c r="P89" i="45" s="1"/>
  <c r="F18" i="46"/>
  <c r="I35" i="45"/>
  <c r="P35" i="45" s="1"/>
  <c r="F19" i="46"/>
  <c r="I39" i="45"/>
  <c r="P39" i="45" s="1"/>
  <c r="F11" i="46"/>
  <c r="I19" i="45"/>
  <c r="P19" i="45" s="1"/>
  <c r="F43" i="46"/>
  <c r="I120" i="45"/>
  <c r="P120" i="45" s="1"/>
  <c r="F39" i="46"/>
  <c r="I106" i="45"/>
  <c r="P106" i="45" s="1"/>
  <c r="F33" i="46"/>
  <c r="I91" i="45"/>
  <c r="P91" i="45" s="1"/>
  <c r="F22" i="46"/>
  <c r="I46" i="45"/>
  <c r="P46" i="45" s="1"/>
  <c r="F17" i="46"/>
  <c r="I32" i="45"/>
  <c r="P32" i="45" s="1"/>
  <c r="F20" i="46"/>
  <c r="I41" i="45"/>
  <c r="P41" i="45" s="1"/>
  <c r="F57" i="46"/>
  <c r="I162" i="45"/>
  <c r="P162" i="45" s="1"/>
  <c r="F34" i="46"/>
  <c r="I94" i="45"/>
  <c r="P94" i="45" s="1"/>
  <c r="I49" i="45"/>
  <c r="P49" i="45" s="1"/>
  <c r="F40" i="46"/>
  <c r="I108" i="45"/>
  <c r="P108" i="45" s="1"/>
  <c r="E31" i="46"/>
  <c r="H16" i="46"/>
  <c r="H34" i="46"/>
  <c r="I73" i="45"/>
  <c r="P73" i="45" s="1"/>
  <c r="P75" i="45"/>
  <c r="K221" i="49"/>
  <c r="K99" i="49"/>
  <c r="K227" i="49"/>
  <c r="K206" i="49"/>
  <c r="K231" i="49"/>
  <c r="K216" i="49"/>
  <c r="K215" i="49"/>
  <c r="M215" i="49" s="1"/>
  <c r="K259" i="49"/>
  <c r="K250" i="49"/>
  <c r="K214" i="49"/>
  <c r="K213" i="49"/>
  <c r="K240" i="49"/>
  <c r="K239" i="49"/>
  <c r="M239" i="49" s="1"/>
  <c r="K185" i="49"/>
  <c r="K192" i="49"/>
  <c r="K178" i="49"/>
  <c r="K174" i="49"/>
  <c r="M174" i="49" s="1"/>
  <c r="K168" i="49"/>
  <c r="K167" i="49"/>
  <c r="M167" i="49" s="1"/>
  <c r="K106" i="49"/>
  <c r="K138" i="49"/>
  <c r="K137" i="49"/>
  <c r="M137" i="49" s="1"/>
  <c r="K97" i="49"/>
  <c r="K150" i="49"/>
  <c r="K101" i="49"/>
  <c r="M101" i="49" s="1"/>
  <c r="K71" i="49"/>
  <c r="K194" i="49"/>
  <c r="M194" i="49" s="1"/>
  <c r="K171" i="49"/>
  <c r="K122" i="49"/>
  <c r="K222" i="49"/>
  <c r="K253" i="49"/>
  <c r="K228" i="49"/>
  <c r="K226" i="49"/>
  <c r="K225" i="49"/>
  <c r="K183" i="49"/>
  <c r="K172" i="49"/>
  <c r="K151" i="49"/>
  <c r="K84" i="49"/>
  <c r="K83" i="49"/>
  <c r="K82" i="49"/>
  <c r="K81" i="49"/>
  <c r="K180" i="49"/>
  <c r="K117" i="49"/>
  <c r="K92" i="49"/>
  <c r="L54" i="49"/>
  <c r="J54" i="49"/>
  <c r="L50" i="49"/>
  <c r="L49" i="49"/>
  <c r="K40" i="49"/>
  <c r="J36" i="49"/>
  <c r="Q36" i="49" s="1"/>
  <c r="L75" i="49"/>
  <c r="L69" i="49"/>
  <c r="L68" i="49"/>
  <c r="L65" i="49"/>
  <c r="L62" i="49"/>
  <c r="L61" i="49"/>
  <c r="L58" i="49"/>
  <c r="L55" i="49"/>
  <c r="L53" i="49"/>
  <c r="L47" i="49"/>
  <c r="L46" i="49"/>
  <c r="L40" i="49"/>
  <c r="L39" i="49"/>
  <c r="L37" i="49"/>
  <c r="L36" i="49"/>
  <c r="L33" i="49"/>
  <c r="L32" i="49"/>
  <c r="J27" i="49"/>
  <c r="Q27" i="49" s="1"/>
  <c r="J25" i="49"/>
  <c r="K14" i="49"/>
  <c r="L14" i="49" s="1"/>
  <c r="J13" i="49"/>
  <c r="L27" i="49"/>
  <c r="K2" i="49"/>
  <c r="H158" i="45" l="1"/>
  <c r="O158" i="45" s="1"/>
  <c r="H146" i="45"/>
  <c r="O146" i="45" s="1"/>
  <c r="H125" i="45"/>
  <c r="O125" i="45" s="1"/>
  <c r="H106" i="45"/>
  <c r="O106" i="45" s="1"/>
  <c r="H164" i="45"/>
  <c r="O164" i="45" s="1"/>
  <c r="K143" i="49"/>
  <c r="M143" i="49" s="1"/>
  <c r="K112" i="49"/>
  <c r="M112" i="49" s="1"/>
  <c r="K98" i="49"/>
  <c r="K90" i="49"/>
  <c r="K69" i="49"/>
  <c r="J69" i="49"/>
  <c r="J53" i="49"/>
  <c r="J37" i="49"/>
  <c r="K8" i="49"/>
  <c r="M8" i="49" s="1"/>
  <c r="J9" i="49"/>
  <c r="K149" i="60"/>
  <c r="I137" i="45"/>
  <c r="P137" i="45" s="1"/>
  <c r="F48" i="46"/>
  <c r="I100" i="45"/>
  <c r="P100" i="45" s="1"/>
  <c r="F36" i="46"/>
  <c r="K212" i="60"/>
  <c r="K47" i="49"/>
  <c r="J47" i="49"/>
  <c r="K149" i="49"/>
  <c r="K148" i="49"/>
  <c r="M148" i="49" s="1"/>
  <c r="K31" i="49"/>
  <c r="M31" i="49" s="1"/>
  <c r="K212" i="49"/>
  <c r="K211" i="49"/>
  <c r="M211" i="49" s="1"/>
  <c r="K102" i="49"/>
  <c r="K110" i="49"/>
  <c r="K208" i="49"/>
  <c r="M208" i="49" s="1"/>
  <c r="K103" i="49"/>
  <c r="M103" i="49" s="1"/>
  <c r="K218" i="60"/>
  <c r="M218" i="60" s="1"/>
  <c r="E50" i="46"/>
  <c r="K87" i="49"/>
  <c r="K79" i="49"/>
  <c r="M79" i="49" s="1"/>
  <c r="K249" i="49"/>
  <c r="G43" i="46"/>
  <c r="G23" i="46"/>
  <c r="G40" i="46"/>
  <c r="G29" i="46"/>
  <c r="F45" i="46"/>
  <c r="I125" i="45"/>
  <c r="P125" i="45" s="1"/>
  <c r="E55" i="46"/>
  <c r="E45" i="46"/>
  <c r="E39" i="46"/>
  <c r="F29" i="46"/>
  <c r="E58" i="46"/>
  <c r="F6" i="46"/>
  <c r="K198" i="49"/>
  <c r="M198" i="49" s="1"/>
  <c r="K199" i="49"/>
  <c r="K195" i="49"/>
  <c r="K173" i="49"/>
  <c r="K114" i="49"/>
  <c r="K257" i="49"/>
  <c r="K256" i="49"/>
  <c r="M256" i="49" s="1"/>
  <c r="K209" i="49"/>
  <c r="K205" i="49"/>
  <c r="K188" i="49"/>
  <c r="K187" i="49"/>
  <c r="M187" i="49" s="1"/>
  <c r="K184" i="49"/>
  <c r="K182" i="49"/>
  <c r="M182" i="49" s="1"/>
  <c r="K177" i="49"/>
  <c r="M177" i="49" s="1"/>
  <c r="K146" i="49"/>
  <c r="K104" i="49"/>
  <c r="K53" i="49"/>
  <c r="K42" i="49"/>
  <c r="M42" i="49" s="1"/>
  <c r="K109" i="49"/>
  <c r="M109" i="49" s="1"/>
  <c r="K135" i="49"/>
  <c r="K134" i="49"/>
  <c r="M134" i="49" s="1"/>
  <c r="K136" i="49"/>
  <c r="K237" i="49"/>
  <c r="K236" i="49"/>
  <c r="M236" i="49" s="1"/>
  <c r="K246" i="49"/>
  <c r="K245" i="49"/>
  <c r="M245" i="49" s="1"/>
  <c r="K243" i="49"/>
  <c r="K242" i="49"/>
  <c r="M242" i="49" s="1"/>
  <c r="K132" i="49"/>
  <c r="K131" i="49"/>
  <c r="M131" i="49" s="1"/>
  <c r="K75" i="49"/>
  <c r="K74" i="49"/>
  <c r="M74" i="49" s="1"/>
  <c r="K141" i="49"/>
  <c r="K140" i="49"/>
  <c r="M140" i="49" s="1"/>
  <c r="K33" i="49"/>
  <c r="K12" i="49"/>
  <c r="L12" i="49" s="1"/>
  <c r="K17" i="49"/>
  <c r="L17" i="49" s="1"/>
  <c r="K9" i="49"/>
  <c r="L9" i="49" s="1"/>
  <c r="K54" i="49"/>
  <c r="K43" i="49"/>
  <c r="K50" i="49"/>
  <c r="J14" i="49"/>
  <c r="J17" i="49"/>
  <c r="J12" i="49"/>
  <c r="K13" i="49"/>
  <c r="L13" i="49" s="1"/>
  <c r="H160" i="45" l="1"/>
  <c r="O160" i="45" s="1"/>
  <c r="H24" i="45"/>
  <c r="O24" i="45" s="1"/>
  <c r="H100" i="45"/>
  <c r="O100" i="45" s="1"/>
  <c r="H30" i="45"/>
  <c r="O30" i="45" s="1"/>
  <c r="H116" i="45"/>
  <c r="O116" i="45" s="1"/>
  <c r="H94" i="45"/>
  <c r="O94" i="45" s="1"/>
  <c r="H73" i="45"/>
  <c r="O73" i="45" s="1"/>
  <c r="H162" i="45"/>
  <c r="O162" i="45" s="1"/>
  <c r="H49" i="45"/>
  <c r="O49" i="45" s="1"/>
  <c r="H156" i="45"/>
  <c r="O156" i="45" s="1"/>
  <c r="H128" i="45"/>
  <c r="O128" i="45" s="1"/>
  <c r="H7" i="45"/>
  <c r="O7" i="45" s="1"/>
  <c r="H96" i="45"/>
  <c r="O96" i="45" s="1"/>
  <c r="H120" i="45"/>
  <c r="O120" i="45" s="1"/>
  <c r="H170" i="45"/>
  <c r="O170" i="45" s="1"/>
  <c r="H91" i="45"/>
  <c r="O91" i="45" s="1"/>
  <c r="H89" i="45"/>
  <c r="O89" i="45" s="1"/>
  <c r="H112" i="45"/>
  <c r="O112" i="45" s="1"/>
  <c r="H53" i="45"/>
  <c r="O53" i="45" s="1"/>
  <c r="H137" i="45"/>
  <c r="O137" i="45" s="1"/>
  <c r="I185" i="45"/>
  <c r="K37" i="49"/>
  <c r="K35" i="49"/>
  <c r="M35" i="49" s="1"/>
  <c r="K52" i="49"/>
  <c r="M52" i="49" s="1"/>
  <c r="K45" i="49"/>
  <c r="M45" i="49" s="1"/>
  <c r="L8" i="49"/>
  <c r="G59" i="46"/>
  <c r="G36" i="46"/>
  <c r="E36" i="46"/>
  <c r="R39" i="46"/>
  <c r="K254" i="49"/>
  <c r="K252" i="49"/>
  <c r="M252" i="49" s="1"/>
  <c r="K204" i="49"/>
  <c r="M204" i="49" s="1"/>
  <c r="K207" i="49"/>
  <c r="E29" i="46"/>
  <c r="K89" i="49"/>
  <c r="M89" i="49" s="1"/>
  <c r="K48" i="49"/>
  <c r="M48" i="49" s="1"/>
  <c r="K55" i="49"/>
  <c r="E26" i="46"/>
  <c r="E6" i="46"/>
  <c r="E60" i="46"/>
  <c r="E57" i="46"/>
  <c r="E56" i="46"/>
  <c r="E54" i="46"/>
  <c r="E46" i="46"/>
  <c r="E43" i="46"/>
  <c r="E42" i="46"/>
  <c r="E41" i="46"/>
  <c r="E35" i="46"/>
  <c r="E34" i="46"/>
  <c r="E33" i="46"/>
  <c r="E32" i="46"/>
  <c r="E23" i="46"/>
  <c r="E16" i="46"/>
  <c r="E48" i="46"/>
  <c r="K62" i="49"/>
  <c r="K60" i="49"/>
  <c r="M60" i="49" s="1"/>
  <c r="K23" i="49"/>
  <c r="K20" i="49"/>
  <c r="K107" i="49"/>
  <c r="M107" i="49" s="1"/>
  <c r="K108" i="49"/>
  <c r="K68" i="49"/>
  <c r="K67" i="49"/>
  <c r="M67" i="49" s="1"/>
  <c r="K49" i="49"/>
  <c r="K61" i="49"/>
  <c r="K46" i="49"/>
  <c r="K65" i="49"/>
  <c r="K64" i="49"/>
  <c r="M64" i="49" s="1"/>
  <c r="K58" i="49"/>
  <c r="K57" i="49"/>
  <c r="M57" i="49" s="1"/>
  <c r="K39" i="49"/>
  <c r="K38" i="49"/>
  <c r="M38" i="49" s="1"/>
  <c r="K36" i="49"/>
  <c r="K16" i="49"/>
  <c r="M16" i="49" s="1"/>
  <c r="K32" i="49"/>
  <c r="K11" i="49"/>
  <c r="M11" i="49" s="1"/>
  <c r="K25" i="49"/>
  <c r="M25" i="49" s="1"/>
  <c r="K27" i="49"/>
  <c r="E17" i="46" l="1"/>
  <c r="H19" i="45"/>
  <c r="O19" i="45" s="1"/>
  <c r="H35" i="45"/>
  <c r="O35" i="45" s="1"/>
  <c r="H9" i="45"/>
  <c r="O9" i="45" s="1"/>
  <c r="H62" i="45"/>
  <c r="O62" i="45" s="1"/>
  <c r="H13" i="45"/>
  <c r="O13" i="45" s="1"/>
  <c r="H44" i="45"/>
  <c r="O44" i="45" s="1"/>
  <c r="H27" i="45"/>
  <c r="O27" i="45" s="1"/>
  <c r="H41" i="45"/>
  <c r="O41" i="45" s="1"/>
  <c r="H39" i="45"/>
  <c r="O39" i="45" s="1"/>
  <c r="H133" i="45"/>
  <c r="O133" i="45" s="1"/>
  <c r="H46" i="45"/>
  <c r="O46" i="45" s="1"/>
  <c r="H167" i="45"/>
  <c r="O167" i="45" s="1"/>
  <c r="H32" i="45"/>
  <c r="O32" i="45" s="1"/>
  <c r="L11" i="49"/>
  <c r="E27" i="46"/>
  <c r="R27" i="46" s="1"/>
  <c r="R26" i="46"/>
  <c r="R6" i="46"/>
  <c r="T6" i="46" s="1"/>
  <c r="E59" i="46"/>
  <c r="E47" i="46"/>
  <c r="K218" i="64"/>
  <c r="M218" i="64" s="1"/>
  <c r="E18" i="46"/>
  <c r="R54" i="46"/>
  <c r="E22" i="46"/>
  <c r="E21" i="46"/>
  <c r="E20" i="46"/>
  <c r="E19" i="46"/>
  <c r="E15" i="46"/>
  <c r="E14" i="46"/>
  <c r="E11" i="46"/>
  <c r="E8" i="46"/>
  <c r="E7" i="46"/>
  <c r="I141" i="45"/>
  <c r="P141" i="45" s="1"/>
  <c r="F49" i="46"/>
  <c r="K22" i="49"/>
  <c r="M22" i="49" s="1"/>
  <c r="K19" i="49"/>
  <c r="M19" i="49" s="1"/>
  <c r="L23" i="49"/>
  <c r="L16" i="49"/>
  <c r="L20" i="49"/>
  <c r="K26" i="49"/>
  <c r="D184" i="49"/>
  <c r="D185" i="49"/>
  <c r="D187" i="49"/>
  <c r="D188" i="49"/>
  <c r="D189" i="49"/>
  <c r="D191" i="49"/>
  <c r="D192" i="49"/>
  <c r="D194" i="49"/>
  <c r="D195" i="49"/>
  <c r="D196" i="49"/>
  <c r="D198" i="49"/>
  <c r="D199" i="49"/>
  <c r="D200" i="49"/>
  <c r="D201" i="49"/>
  <c r="D204" i="49"/>
  <c r="D205" i="49"/>
  <c r="D209" i="49" s="1"/>
  <c r="D206" i="49"/>
  <c r="D207" i="49"/>
  <c r="D211" i="49"/>
  <c r="D212" i="49"/>
  <c r="D213" i="49"/>
  <c r="D214" i="49"/>
  <c r="D216" i="49" s="1"/>
  <c r="D218" i="49"/>
  <c r="D219" i="49"/>
  <c r="D220" i="49"/>
  <c r="D221" i="49"/>
  <c r="D222" i="49"/>
  <c r="D224" i="49"/>
  <c r="D225" i="49"/>
  <c r="D226" i="49"/>
  <c r="D227" i="49"/>
  <c r="D228" i="49"/>
  <c r="D230" i="49"/>
  <c r="D231" i="49"/>
  <c r="D232" i="49"/>
  <c r="D236" i="49"/>
  <c r="D237" i="49"/>
  <c r="D239" i="49"/>
  <c r="D240" i="49"/>
  <c r="D242" i="49"/>
  <c r="D243" i="49"/>
  <c r="D245" i="49"/>
  <c r="D246" i="49"/>
  <c r="D248" i="49"/>
  <c r="D249" i="49"/>
  <c r="D250" i="49"/>
  <c r="D252" i="49"/>
  <c r="D253" i="49"/>
  <c r="D254" i="49"/>
  <c r="D256" i="49"/>
  <c r="D257" i="49"/>
  <c r="D258" i="49"/>
  <c r="D259" i="49"/>
  <c r="D261" i="49"/>
  <c r="D182" i="49"/>
  <c r="D183" i="49"/>
  <c r="D168" i="49"/>
  <c r="D170" i="49"/>
  <c r="D171" i="49"/>
  <c r="D172" i="49"/>
  <c r="D175" i="49" s="1"/>
  <c r="D173" i="49"/>
  <c r="D177" i="49"/>
  <c r="D178" i="49"/>
  <c r="D179" i="49"/>
  <c r="D180" i="49"/>
  <c r="C257" i="49"/>
  <c r="C258" i="49"/>
  <c r="C259" i="49"/>
  <c r="C261" i="49"/>
  <c r="C239" i="49"/>
  <c r="C240" i="49"/>
  <c r="C242" i="49"/>
  <c r="C243" i="49"/>
  <c r="C245" i="49"/>
  <c r="C246" i="49"/>
  <c r="C248" i="49"/>
  <c r="C249" i="49"/>
  <c r="C250" i="49"/>
  <c r="C252" i="49"/>
  <c r="C253" i="49"/>
  <c r="C254" i="49"/>
  <c r="C256" i="49"/>
  <c r="C226" i="49"/>
  <c r="C227" i="49"/>
  <c r="C228" i="49"/>
  <c r="C230" i="49"/>
  <c r="C231" i="49"/>
  <c r="C232" i="49"/>
  <c r="C236" i="49"/>
  <c r="C237" i="49"/>
  <c r="C214" i="49"/>
  <c r="C216" i="49" s="1"/>
  <c r="C218" i="49"/>
  <c r="C219" i="49"/>
  <c r="C220" i="49"/>
  <c r="C221" i="49"/>
  <c r="C222" i="49"/>
  <c r="C224" i="49"/>
  <c r="C225" i="49"/>
  <c r="C199" i="49"/>
  <c r="C200" i="49"/>
  <c r="C201" i="49"/>
  <c r="C204" i="49"/>
  <c r="C205" i="49"/>
  <c r="C209" i="49" s="1"/>
  <c r="C206" i="49"/>
  <c r="C207" i="49"/>
  <c r="C211" i="49"/>
  <c r="C212" i="49"/>
  <c r="C213" i="49"/>
  <c r="C170" i="49"/>
  <c r="C171" i="49"/>
  <c r="C172" i="49"/>
  <c r="C175" i="49" s="1"/>
  <c r="C173" i="49"/>
  <c r="C177" i="49"/>
  <c r="C178" i="49"/>
  <c r="C179" i="49"/>
  <c r="C180" i="49"/>
  <c r="C182" i="49"/>
  <c r="C183" i="49"/>
  <c r="C184" i="49"/>
  <c r="C185" i="49"/>
  <c r="C187" i="49"/>
  <c r="C188" i="49"/>
  <c r="C189" i="49"/>
  <c r="C191" i="49"/>
  <c r="C192" i="49"/>
  <c r="C194" i="49"/>
  <c r="C195" i="49"/>
  <c r="C196" i="49"/>
  <c r="C198" i="49"/>
  <c r="D167" i="49"/>
  <c r="C167" i="49"/>
  <c r="C168" i="49"/>
  <c r="C148" i="49"/>
  <c r="C149" i="49"/>
  <c r="C153" i="49" s="1"/>
  <c r="C155" i="49" s="1"/>
  <c r="C157" i="49" s="1"/>
  <c r="C150" i="49"/>
  <c r="C159" i="49" s="1"/>
  <c r="C161" i="49" s="1"/>
  <c r="C163" i="49" s="1"/>
  <c r="C151" i="49"/>
  <c r="D148" i="49"/>
  <c r="D149" i="49"/>
  <c r="D153" i="49" s="1"/>
  <c r="D155" i="49" s="1"/>
  <c r="D157" i="49" s="1"/>
  <c r="D150" i="49"/>
  <c r="D159" i="49" s="1"/>
  <c r="D161" i="49" s="1"/>
  <c r="D163" i="49" s="1"/>
  <c r="D151" i="49"/>
  <c r="C145" i="49"/>
  <c r="D145" i="49"/>
  <c r="C146" i="49"/>
  <c r="D146" i="49"/>
  <c r="C132" i="49"/>
  <c r="D132" i="49"/>
  <c r="C134" i="49"/>
  <c r="D134" i="49"/>
  <c r="C135" i="49"/>
  <c r="C138" i="49" s="1"/>
  <c r="D135" i="49"/>
  <c r="D138" i="49" s="1"/>
  <c r="C136" i="49"/>
  <c r="D136" i="49"/>
  <c r="C140" i="49"/>
  <c r="D140" i="49"/>
  <c r="C141" i="49"/>
  <c r="D141" i="49"/>
  <c r="C143" i="49"/>
  <c r="D143" i="49"/>
  <c r="C144" i="49"/>
  <c r="D144" i="49"/>
  <c r="C96" i="49"/>
  <c r="D96" i="49"/>
  <c r="C97" i="49"/>
  <c r="C106" i="49" s="1"/>
  <c r="D97" i="49"/>
  <c r="D106" i="49" s="1"/>
  <c r="C98" i="49"/>
  <c r="C108" i="49" s="1"/>
  <c r="C110" i="49" s="1"/>
  <c r="D98" i="49"/>
  <c r="D108" i="49" s="1"/>
  <c r="D110" i="49" s="1"/>
  <c r="C99" i="49"/>
  <c r="D99" i="49"/>
  <c r="C100" i="49"/>
  <c r="C102" i="49" s="1"/>
  <c r="D100" i="49"/>
  <c r="D102" i="49" s="1"/>
  <c r="C112" i="49"/>
  <c r="D112" i="49"/>
  <c r="C113" i="49"/>
  <c r="D113" i="49"/>
  <c r="C114" i="49"/>
  <c r="D114" i="49"/>
  <c r="C115" i="49"/>
  <c r="D115" i="49"/>
  <c r="C116" i="49"/>
  <c r="D116" i="49"/>
  <c r="C117" i="49"/>
  <c r="D117" i="49"/>
  <c r="C118" i="49"/>
  <c r="D118" i="49"/>
  <c r="C119" i="49"/>
  <c r="D119" i="49"/>
  <c r="C120" i="49"/>
  <c r="D120" i="49"/>
  <c r="C121" i="49"/>
  <c r="D121" i="49"/>
  <c r="C122" i="49"/>
  <c r="D122" i="49"/>
  <c r="C127" i="49"/>
  <c r="D127" i="49"/>
  <c r="C131" i="49"/>
  <c r="D131" i="49"/>
  <c r="C80" i="49"/>
  <c r="D80" i="49"/>
  <c r="C81" i="49"/>
  <c r="D81" i="49"/>
  <c r="C82" i="49"/>
  <c r="D82" i="49"/>
  <c r="C83" i="49"/>
  <c r="D83" i="49"/>
  <c r="C84" i="49"/>
  <c r="D84" i="49"/>
  <c r="C85" i="49"/>
  <c r="D85" i="49"/>
  <c r="C86" i="49"/>
  <c r="D86" i="49"/>
  <c r="D87" i="49"/>
  <c r="C89" i="49"/>
  <c r="D89" i="49"/>
  <c r="C90" i="49"/>
  <c r="D90" i="49"/>
  <c r="C91" i="49"/>
  <c r="D91" i="49"/>
  <c r="C92" i="49"/>
  <c r="D92" i="49"/>
  <c r="C93" i="49"/>
  <c r="D93" i="49"/>
  <c r="C95" i="49"/>
  <c r="D95" i="49"/>
  <c r="D79" i="49"/>
  <c r="C79" i="49"/>
  <c r="D11" i="49"/>
  <c r="D32" i="49"/>
  <c r="D33" i="49"/>
  <c r="D35" i="49"/>
  <c r="D36" i="49"/>
  <c r="D37" i="49"/>
  <c r="D42" i="49"/>
  <c r="D43" i="49"/>
  <c r="D45" i="49"/>
  <c r="D46" i="49"/>
  <c r="D49" i="49" s="1"/>
  <c r="D47" i="49"/>
  <c r="D50" i="49" s="1"/>
  <c r="D52" i="49"/>
  <c r="D53" i="49"/>
  <c r="D54" i="49"/>
  <c r="D55" i="49"/>
  <c r="D57" i="49"/>
  <c r="D58" i="49"/>
  <c r="D60" i="49"/>
  <c r="D61" i="49"/>
  <c r="D62" i="49"/>
  <c r="D64" i="49"/>
  <c r="D65" i="49"/>
  <c r="D67" i="49"/>
  <c r="D68" i="49"/>
  <c r="D71" i="49" s="1"/>
  <c r="D69" i="49"/>
  <c r="D72" i="49" s="1"/>
  <c r="D74" i="49"/>
  <c r="D75" i="49"/>
  <c r="D31" i="49"/>
  <c r="C32" i="49"/>
  <c r="C33" i="49"/>
  <c r="C35" i="49"/>
  <c r="C36" i="49"/>
  <c r="C37" i="49"/>
  <c r="C42" i="49"/>
  <c r="C43" i="49"/>
  <c r="C45" i="49"/>
  <c r="C46" i="49"/>
  <c r="C49" i="49" s="1"/>
  <c r="C47" i="49"/>
  <c r="C50" i="49" s="1"/>
  <c r="C52" i="49"/>
  <c r="C53" i="49"/>
  <c r="C54" i="49"/>
  <c r="C55" i="49"/>
  <c r="C57" i="49"/>
  <c r="C58" i="49"/>
  <c r="C60" i="49"/>
  <c r="C61" i="49"/>
  <c r="C62" i="49"/>
  <c r="C64" i="49"/>
  <c r="C65" i="49"/>
  <c r="C67" i="49"/>
  <c r="C68" i="49"/>
  <c r="C71" i="49" s="1"/>
  <c r="C69" i="49"/>
  <c r="C72" i="49" s="1"/>
  <c r="C74" i="49"/>
  <c r="C75" i="49"/>
  <c r="C31" i="49"/>
  <c r="D27" i="49"/>
  <c r="C27" i="49"/>
  <c r="C9" i="49"/>
  <c r="C11" i="49"/>
  <c r="C12" i="49"/>
  <c r="C13" i="49"/>
  <c r="C14" i="49"/>
  <c r="C16" i="49"/>
  <c r="C17" i="49"/>
  <c r="C19" i="49"/>
  <c r="C20" i="49"/>
  <c r="C22" i="49"/>
  <c r="C23" i="49"/>
  <c r="C25" i="49"/>
  <c r="C26" i="49"/>
  <c r="D26" i="49"/>
  <c r="D25" i="49"/>
  <c r="D23" i="49"/>
  <c r="D22" i="49"/>
  <c r="D20" i="49"/>
  <c r="D19" i="49"/>
  <c r="D17" i="49"/>
  <c r="D16" i="49"/>
  <c r="D14" i="49"/>
  <c r="D13" i="49"/>
  <c r="D12" i="49"/>
  <c r="D9" i="49"/>
  <c r="D8" i="49"/>
  <c r="C8" i="49"/>
  <c r="K185" i="45" l="1"/>
  <c r="I187" i="45"/>
  <c r="I190" i="45" s="1"/>
  <c r="H17" i="45"/>
  <c r="O17" i="45" s="1"/>
  <c r="H15" i="45"/>
  <c r="O15" i="45" s="1"/>
  <c r="R8" i="46"/>
  <c r="T8" i="46" s="1"/>
  <c r="R7" i="46"/>
  <c r="K220" i="64"/>
  <c r="R11" i="46"/>
  <c r="T11" i="46" s="1"/>
  <c r="E10" i="46"/>
  <c r="E9" i="46"/>
  <c r="H49" i="46"/>
  <c r="K141" i="45"/>
  <c r="R141" i="45" s="1"/>
  <c r="K187" i="45" s="1"/>
  <c r="G49" i="46"/>
  <c r="L26" i="49"/>
  <c r="M178" i="68"/>
  <c r="K190" i="45" l="1"/>
  <c r="R10" i="46"/>
  <c r="T10" i="46" s="1"/>
  <c r="R9" i="46"/>
  <c r="T9" i="46" s="1"/>
  <c r="L178" i="68"/>
  <c r="K230" i="49" l="1"/>
  <c r="M230" i="49" s="1"/>
  <c r="K234" i="49"/>
  <c r="M38" i="46"/>
  <c r="M53" i="46"/>
  <c r="B2" i="48"/>
  <c r="H151" i="45" l="1"/>
  <c r="O151" i="45" s="1"/>
  <c r="E51" i="46"/>
  <c r="K80" i="49" l="1"/>
  <c r="J234" i="49" l="1"/>
  <c r="K191" i="49" l="1"/>
  <c r="M191" i="49" s="1"/>
  <c r="L173" i="49"/>
  <c r="H123" i="45" l="1"/>
  <c r="O123" i="45" s="1"/>
  <c r="E44" i="46"/>
  <c r="K96" i="49"/>
  <c r="T7" i="46" l="1"/>
  <c r="R15" i="46"/>
  <c r="T15" i="46" s="1"/>
  <c r="R41" i="46"/>
  <c r="T41" i="46" s="1"/>
  <c r="T27" i="46"/>
  <c r="R55" i="46"/>
  <c r="T55" i="46" s="1"/>
  <c r="R21" i="46"/>
  <c r="T21" i="46" s="1"/>
  <c r="R47" i="46"/>
  <c r="T47" i="46" s="1"/>
  <c r="R20" i="46"/>
  <c r="T20" i="46" s="1"/>
  <c r="R46" i="46"/>
  <c r="T46" i="46" s="1"/>
  <c r="R57" i="46"/>
  <c r="T57" i="46" s="1"/>
  <c r="R32" i="46"/>
  <c r="T32" i="46" s="1"/>
  <c r="R48" i="46"/>
  <c r="T48" i="46" s="1"/>
  <c r="R31" i="46"/>
  <c r="T31" i="46" s="1"/>
  <c r="R35" i="46"/>
  <c r="T35" i="46" s="1"/>
  <c r="R16" i="46"/>
  <c r="T16" i="46" s="1"/>
  <c r="R44" i="46"/>
  <c r="T44" i="46" s="1"/>
  <c r="R50" i="46"/>
  <c r="T50" i="46" s="1"/>
  <c r="R19" i="46"/>
  <c r="T19" i="46" s="1"/>
  <c r="R22" i="46"/>
  <c r="T22" i="46" s="1"/>
  <c r="R45" i="46"/>
  <c r="T45" i="46" s="1"/>
  <c r="R43" i="46"/>
  <c r="T43" i="46" s="1"/>
  <c r="R18" i="46"/>
  <c r="T18" i="46" s="1"/>
  <c r="R59" i="46"/>
  <c r="T59" i="46" s="1"/>
  <c r="R60" i="46"/>
  <c r="T60" i="46" s="1"/>
  <c r="R36" i="46"/>
  <c r="T36" i="46" s="1"/>
  <c r="R23" i="46"/>
  <c r="T23" i="46" s="1"/>
  <c r="R42" i="46"/>
  <c r="T42" i="46" s="1"/>
  <c r="T39" i="46"/>
  <c r="T26" i="46"/>
  <c r="R61" i="46"/>
  <c r="T61" i="46" s="1"/>
  <c r="R58" i="46"/>
  <c r="T58" i="46" s="1"/>
  <c r="R29" i="46"/>
  <c r="T29" i="46" s="1"/>
  <c r="T54" i="46"/>
  <c r="R51" i="46"/>
  <c r="T51" i="46" s="1"/>
  <c r="R17" i="46"/>
  <c r="T17" i="46" s="1"/>
  <c r="R33" i="46"/>
  <c r="T33" i="46" s="1"/>
  <c r="R56" i="46"/>
  <c r="T56" i="46" s="1"/>
  <c r="R34" i="46"/>
  <c r="T34" i="46" s="1"/>
  <c r="F14" i="46" l="1"/>
  <c r="K218" i="49"/>
  <c r="M218" i="49" s="1"/>
  <c r="H141" i="45" l="1"/>
  <c r="O141" i="45" s="1"/>
  <c r="R14" i="46"/>
  <c r="T14" i="46" s="1"/>
  <c r="E49" i="46"/>
  <c r="R49" i="46" l="1"/>
  <c r="T49" i="46" s="1"/>
  <c r="K170" i="49"/>
  <c r="E40" i="46" s="1"/>
  <c r="R40" i="46" s="1"/>
  <c r="T40" i="46" s="1"/>
  <c r="M170" i="49" l="1"/>
  <c r="H108" i="45"/>
  <c r="O108" i="45" s="1"/>
  <c r="K95" i="49"/>
  <c r="H67" i="45" l="1"/>
  <c r="O67" i="45" s="1"/>
  <c r="H187" i="45" s="1"/>
  <c r="E28" i="46"/>
  <c r="R28" i="46" s="1"/>
  <c r="T28" i="46" s="1"/>
  <c r="M95" i="49"/>
  <c r="H185" i="45" s="1"/>
  <c r="H190" i="4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Fuhr, Almut</author>
  </authors>
  <commentList>
    <comment ref="G4" authorId="0" shapeId="0" xr:uid="{00000000-0006-0000-0400-000001000000}">
      <text>
        <r>
          <rPr>
            <sz val="9"/>
            <color indexed="81"/>
            <rFont val="Tahoma"/>
            <family val="2"/>
          </rPr>
          <t>Enkel deze kolom invullen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Fuhr, Almut</author>
  </authors>
  <commentList>
    <comment ref="G4" authorId="0" shapeId="0" xr:uid="{00000000-0006-0000-0500-000001000000}">
      <text>
        <r>
          <rPr>
            <sz val="9"/>
            <color indexed="81"/>
            <rFont val="Tahoma"/>
            <family val="2"/>
          </rPr>
          <t>Enkel deze kolom invullen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Fuhr, Almut</author>
  </authors>
  <commentList>
    <comment ref="G4" authorId="0" shapeId="0" xr:uid="{00000000-0006-0000-0600-000001000000}">
      <text>
        <r>
          <rPr>
            <sz val="9"/>
            <color indexed="81"/>
            <rFont val="Tahoma"/>
            <family val="2"/>
          </rPr>
          <t>Enkel deze kolom invullen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Fuhr, Almut</author>
  </authors>
  <commentList>
    <comment ref="G4" authorId="0" shapeId="0" xr:uid="{00000000-0006-0000-0700-000001000000}">
      <text>
        <r>
          <rPr>
            <sz val="9"/>
            <color indexed="81"/>
            <rFont val="Tahoma"/>
            <family val="2"/>
          </rPr>
          <t>Enkel deze kolom invullen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Fuhr, Almut</author>
  </authors>
  <commentList>
    <comment ref="D2" authorId="0" shapeId="0" xr:uid="{00000000-0006-0000-0800-000001000000}">
      <text>
        <r>
          <rPr>
            <sz val="9"/>
            <color indexed="81"/>
            <rFont val="Tahoma"/>
            <family val="2"/>
          </rPr>
          <t>Hier de gewenste fase kiezen.</t>
        </r>
        <r>
          <rPr>
            <b/>
            <sz val="9"/>
            <color indexed="81"/>
            <rFont val="Tahoma"/>
            <family val="2"/>
          </rPr>
          <t xml:space="preserve"> </t>
        </r>
        <r>
          <rPr>
            <sz val="9"/>
            <color indexed="81"/>
            <rFont val="Tahoma"/>
            <family val="2"/>
          </rPr>
          <t xml:space="preserve">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<sst xmlns="http://schemas.openxmlformats.org/spreadsheetml/2006/main" count="2867" uniqueCount="573">
  <si>
    <t>nvt</t>
  </si>
  <si>
    <t>uitstekend</t>
  </si>
  <si>
    <t>PEOPLE</t>
  </si>
  <si>
    <t>BIN 1</t>
  </si>
  <si>
    <t>BIN 2</t>
  </si>
  <si>
    <t>BIN 3</t>
  </si>
  <si>
    <t>BIN 4</t>
  </si>
  <si>
    <t>GEB 1</t>
  </si>
  <si>
    <t>SOC 1</t>
  </si>
  <si>
    <t>SOC 2</t>
  </si>
  <si>
    <t>PROFIT</t>
  </si>
  <si>
    <t>PLANET</t>
  </si>
  <si>
    <t>ENE 1</t>
  </si>
  <si>
    <t>ENE 2</t>
  </si>
  <si>
    <t>ENE 3</t>
  </si>
  <si>
    <t>MAT 1</t>
  </si>
  <si>
    <t>MAT 2</t>
  </si>
  <si>
    <t>WAT 1</t>
  </si>
  <si>
    <t>WAT 2</t>
  </si>
  <si>
    <t>WAT 3</t>
  </si>
  <si>
    <t>OMG 1</t>
  </si>
  <si>
    <t>OMG 2</t>
  </si>
  <si>
    <t>OMG 3</t>
  </si>
  <si>
    <t>BEH 1</t>
  </si>
  <si>
    <t>LCC 1</t>
  </si>
  <si>
    <t>LCC 2</t>
  </si>
  <si>
    <t>LCC 3</t>
  </si>
  <si>
    <t>TOE 1</t>
  </si>
  <si>
    <t>goed</t>
  </si>
  <si>
    <t>voldaan</t>
  </si>
  <si>
    <t>ok</t>
  </si>
  <si>
    <t>verplicht</t>
  </si>
  <si>
    <t>Akoestiek</t>
  </si>
  <si>
    <t>Thermisch comfort</t>
  </si>
  <si>
    <t>Binnenluchtkwaliteit</t>
  </si>
  <si>
    <t>Visueel comfort</t>
  </si>
  <si>
    <t>Erfgoedwaarde</t>
  </si>
  <si>
    <t>Sociaal veilig ontwerpen</t>
  </si>
  <si>
    <t>Invloed van de gebruiker</t>
  </si>
  <si>
    <t>niet voldaan</t>
  </si>
  <si>
    <t>Tabbladen</t>
  </si>
  <si>
    <t>Beoordeling</t>
  </si>
  <si>
    <t>%</t>
  </si>
  <si>
    <t>beter</t>
  </si>
  <si>
    <t>Uitstekend:     tussen ≥ 2,7 punt en 3 punten wordt "uitstekend" toegekend</t>
  </si>
  <si>
    <t>De prestatieniveaus uitgedrukt in punten:</t>
  </si>
  <si>
    <t>Goed:              tussen ≥ 1 en &lt; 2,0 punten wordt "goed" toegekend</t>
  </si>
  <si>
    <t>Beter:              tussen ≥ 2,0 en &lt; 2,7 punten wordt "beter" toegekend</t>
  </si>
  <si>
    <t>SOC 3</t>
  </si>
  <si>
    <t>Integrale toegankelijkheid</t>
  </si>
  <si>
    <t>Behoud van grondstoffen</t>
  </si>
  <si>
    <t>Energieprestatie</t>
  </si>
  <si>
    <t>Hernieuwbare energieën</t>
  </si>
  <si>
    <t>Energiezuinige installaties en toestellen</t>
  </si>
  <si>
    <t>Materiaalkeuze</t>
  </si>
  <si>
    <t>Waterverbruik beperken</t>
  </si>
  <si>
    <t>Waterhergebruik</t>
  </si>
  <si>
    <t>Afvoer van water</t>
  </si>
  <si>
    <t>Biodiversiteit</t>
  </si>
  <si>
    <t>Impact op de omgeving</t>
  </si>
  <si>
    <t>Onderhoudsvriendelijk ontwerpen</t>
  </si>
  <si>
    <t>Schoonmaakbewust ontwerpen</t>
  </si>
  <si>
    <t>Energieverbruik</t>
  </si>
  <si>
    <t>Gebruik door derden</t>
  </si>
  <si>
    <t>Energiemonitoring</t>
  </si>
  <si>
    <t>Gesloten grondbalans</t>
  </si>
  <si>
    <t>Verblinding</t>
  </si>
  <si>
    <t>Haalbaarheid hernieuwbare energieën</t>
  </si>
  <si>
    <t>Materialenpaspoort</t>
  </si>
  <si>
    <t>Waterbesparende toestellen en kraanwerk</t>
  </si>
  <si>
    <t>Watermeter</t>
  </si>
  <si>
    <t>Ontwerp waterdistributie</t>
  </si>
  <si>
    <t>Dekkingsgraad door waterhergebruik</t>
  </si>
  <si>
    <t>Effectief benut potentieel</t>
  </si>
  <si>
    <t>Lichtpollutie</t>
  </si>
  <si>
    <t>Windhinder</t>
  </si>
  <si>
    <t>Wintercomfort</t>
  </si>
  <si>
    <t>Zomercomfort</t>
  </si>
  <si>
    <t>Buitengeluid in de onmiddellijke omgeving van het gebouw</t>
  </si>
  <si>
    <t>Lokale thermische behaaglijkheid</t>
  </si>
  <si>
    <t>MAT 3</t>
  </si>
  <si>
    <t>Hergebruik van in situ aanwezige bouwelementen en -materialen</t>
  </si>
  <si>
    <t>Criterium</t>
  </si>
  <si>
    <t>Controle</t>
  </si>
  <si>
    <t>Punten criterium</t>
  </si>
  <si>
    <t>Prestatie-
niveau</t>
  </si>
  <si>
    <t>Lekdebiet naar riolering</t>
  </si>
  <si>
    <t>"voldaan" is gelijk aan 3 punten,
"niet voldaan" aan 0 punten</t>
  </si>
  <si>
    <t>Handleiding</t>
  </si>
  <si>
    <t>Hoe invullen?</t>
  </si>
  <si>
    <t>Circulair en toekomstgericht ontwerpen</t>
  </si>
  <si>
    <t>Verplicht minimaal 
prestatieniveau</t>
  </si>
  <si>
    <t/>
  </si>
  <si>
    <t>&lt; Projectnaam &gt;</t>
  </si>
  <si>
    <t>Prestatietlevel</t>
  </si>
  <si>
    <t>RESULTAAT</t>
  </si>
  <si>
    <t>SCORE</t>
  </si>
  <si>
    <t>FASES</t>
  </si>
  <si>
    <t>Score02</t>
  </si>
  <si>
    <t>Score03</t>
  </si>
  <si>
    <t>Keuze</t>
  </si>
  <si>
    <t>Score01</t>
  </si>
  <si>
    <t>JaNee</t>
  </si>
  <si>
    <t>OkNOK</t>
  </si>
  <si>
    <t>Score2</t>
  </si>
  <si>
    <t>Adaptief</t>
  </si>
  <si>
    <t>niet adaptief comfort</t>
  </si>
  <si>
    <t>adaptief comfort</t>
  </si>
  <si>
    <t>Volgorde</t>
  </si>
  <si>
    <t>CONTROLE KOLOM</t>
  </si>
  <si>
    <t>Max Bonus</t>
  </si>
  <si>
    <t>u</t>
  </si>
  <si>
    <t>Score</t>
  </si>
  <si>
    <t>radardiagram</t>
  </si>
  <si>
    <t>RING35</t>
  </si>
  <si>
    <t>RING25</t>
  </si>
  <si>
    <t>RING15</t>
  </si>
  <si>
    <t>RING05</t>
  </si>
  <si>
    <t>Installatielawaai</t>
  </si>
  <si>
    <r>
      <t xml:space="preserve">Deeleis 
</t>
    </r>
    <r>
      <rPr>
        <sz val="11"/>
        <color theme="0" tint="-0.34998626667073579"/>
        <rFont val="Calibri"/>
        <family val="2"/>
        <scheme val="minor"/>
      </rPr>
      <t>(uit te klappen: aan te leveren bewijs)</t>
    </r>
  </si>
  <si>
    <t>Voorkomen van vervuilings- en verontreinigingsbronnen</t>
  </si>
  <si>
    <t>Beperken van de emissies van bouwproducten in het binnenmilieu</t>
  </si>
  <si>
    <t>Hergebruik van water</t>
  </si>
  <si>
    <t>Ledigingstijd infiltratievoorziening</t>
  </si>
  <si>
    <t>Beschaduwing van de directe omgeving</t>
  </si>
  <si>
    <t>Hitte-eilandeffect</t>
  </si>
  <si>
    <t>Duurzaam werfbeheer</t>
  </si>
  <si>
    <t>(Risico-) analyse duurzaam werfbeheer en implementatie</t>
  </si>
  <si>
    <t>Niets, wordt automatisch ingevuld.</t>
  </si>
  <si>
    <t>De meeste criteria hebben meerdere deeleisen. Een deeleis krijgt 1 (= goed), 2(= beter) of 3(= uitstekend) punten, afhankelijk van het prestatieniveau. De punten van de deeleisen worden samengeteld en gedeeld door het aantal deeleisen om het gemiddelde te berekenen. Dit gemiddelde leidt tot het prestatieniveau van het criterium.</t>
  </si>
  <si>
    <t>Voor enkele criteria zijn de prestatieniveaus afhankelijk van het behaalde percentage. Het percentage wordt automatisch op basis van de toegekende punten berekend (bv. BIN 1 akoestiek)</t>
  </si>
  <si>
    <t>Gevelgeluidsisolatie</t>
  </si>
  <si>
    <t>Klassen van de binnenluchtkwaliteit</t>
  </si>
  <si>
    <t>Plan van aanpak circulair en toekomstgericht ontwerpen</t>
  </si>
  <si>
    <t>Criteria of deeleisen aan die niet voldaan wordt, krijgen 0 punten en worden meegeteld in de beoordeling.</t>
  </si>
  <si>
    <t>De radardiagrammen per categorie People, Planet, Profit. De fase kan 
via een 'knop' gekozen worden.</t>
  </si>
  <si>
    <t>normaal comfort</t>
  </si>
  <si>
    <t>verhoogd comfort</t>
  </si>
  <si>
    <t>Zonlichttoetreding</t>
  </si>
  <si>
    <t>ja</t>
  </si>
  <si>
    <t>nee</t>
  </si>
  <si>
    <t>omrekening woorden punten</t>
  </si>
  <si>
    <t>Scorewoord</t>
  </si>
  <si>
    <t>ScoreBonus1</t>
  </si>
  <si>
    <t>ScoreBonus2</t>
  </si>
  <si>
    <t>(Uit)Zicht</t>
  </si>
  <si>
    <t>Max. bereikbare punten per deeleis</t>
  </si>
  <si>
    <t>P253</t>
  </si>
  <si>
    <t>P251</t>
  </si>
  <si>
    <t>E255</t>
  </si>
  <si>
    <t>Sport</t>
  </si>
  <si>
    <t>Logistiek</t>
  </si>
  <si>
    <t>Ja</t>
  </si>
  <si>
    <t>SITE</t>
  </si>
  <si>
    <t>BUITENAANLEG</t>
  </si>
  <si>
    <t>GEBOUWTYPE</t>
  </si>
  <si>
    <t>ERFGOED</t>
  </si>
  <si>
    <t>Overzicht - bestand opzetten</t>
  </si>
  <si>
    <t>BASIS PRINCIPES</t>
  </si>
  <si>
    <t>CON1*</t>
  </si>
  <si>
    <t>Duurzaam ruimtegebruik</t>
  </si>
  <si>
    <t>CON1.1*</t>
  </si>
  <si>
    <t>Trias Toponoma</t>
  </si>
  <si>
    <t>CON2*</t>
  </si>
  <si>
    <t>Climate responsive design</t>
  </si>
  <si>
    <t>CON2.1*</t>
  </si>
  <si>
    <t>Keep it Warm</t>
  </si>
  <si>
    <t>CON2.2*</t>
  </si>
  <si>
    <t>Keep it Cool</t>
  </si>
  <si>
    <t>CON2.3*</t>
  </si>
  <si>
    <t>Turn off the light</t>
  </si>
  <si>
    <t>CON3*</t>
  </si>
  <si>
    <t>Healthy Design</t>
  </si>
  <si>
    <t>CON3.1*</t>
  </si>
  <si>
    <t>Masterplan niveau</t>
  </si>
  <si>
    <t>CON3.2*</t>
  </si>
  <si>
    <t>gebouw niveau</t>
  </si>
  <si>
    <t>CON4*</t>
  </si>
  <si>
    <t>Reduce, reuse, recyle</t>
  </si>
  <si>
    <t>CON4.1*</t>
  </si>
  <si>
    <t>R-ladder</t>
  </si>
  <si>
    <t>PRO1*</t>
  </si>
  <si>
    <t>Een multidisciplinair ontwerpteam</t>
  </si>
  <si>
    <t>PRO1.1*</t>
  </si>
  <si>
    <t>samenstelling team</t>
  </si>
  <si>
    <t>PRO2*</t>
  </si>
  <si>
    <t xml:space="preserve">Participatie project </t>
  </si>
  <si>
    <t>PRO2.1*</t>
  </si>
  <si>
    <t>omwonende op de hoogte houden</t>
  </si>
  <si>
    <t>PRO2.2*</t>
  </si>
  <si>
    <t>participatie project</t>
  </si>
  <si>
    <t>hotfloor</t>
  </si>
  <si>
    <t>sport</t>
  </si>
  <si>
    <t>logistiek</t>
  </si>
  <si>
    <t>GRO - Overzicht</t>
  </si>
  <si>
    <t>Zorg Addendum</t>
  </si>
  <si>
    <t xml:space="preserve">Evaluatie moment </t>
  </si>
  <si>
    <t>verbintenis</t>
  </si>
  <si>
    <t>prestatie</t>
  </si>
  <si>
    <t xml:space="preserve"> BASIS PRINCIPES</t>
  </si>
  <si>
    <t>CA</t>
  </si>
  <si>
    <t>vrij</t>
  </si>
  <si>
    <t>MOB 1</t>
  </si>
  <si>
    <t>Met het openbaar vervoer</t>
  </si>
  <si>
    <t>MOB1*</t>
  </si>
  <si>
    <t>MOB1.1*</t>
  </si>
  <si>
    <t>Rekenblad MOB1 Met het openbaar vervoer</t>
  </si>
  <si>
    <t>MOB1.2*</t>
  </si>
  <si>
    <t>Beperken autoplaatsen</t>
  </si>
  <si>
    <t>MOB 2</t>
  </si>
  <si>
    <t>Met de fiets</t>
  </si>
  <si>
    <t>MOB2*</t>
  </si>
  <si>
    <t>MOB2.1*</t>
  </si>
  <si>
    <t>Checklist MOB2* Met de fiets</t>
  </si>
  <si>
    <t>MOB2.2*</t>
  </si>
  <si>
    <t>Fietsnetwerk</t>
  </si>
  <si>
    <t>MOB 3</t>
  </si>
  <si>
    <t>Te voet</t>
  </si>
  <si>
    <t>MOB 3.1</t>
  </si>
  <si>
    <t>Checklist MOB3</t>
  </si>
  <si>
    <t>MOB 4</t>
  </si>
  <si>
    <t>Met de auto of moto</t>
  </si>
  <si>
    <t>MOB 4.1</t>
  </si>
  <si>
    <t>Checklist MOB4</t>
  </si>
  <si>
    <t>MA 1</t>
  </si>
  <si>
    <t>Ruimtelijke kwaliteit</t>
  </si>
  <si>
    <t>MA 1*</t>
  </si>
  <si>
    <t>MA 1.1</t>
  </si>
  <si>
    <t>Aftoetsing aan beleidskader ruimtelijke structuur</t>
  </si>
  <si>
    <t>Verplicht</t>
  </si>
  <si>
    <t>Voldaan</t>
  </si>
  <si>
    <t>MA 1.2</t>
  </si>
  <si>
    <t>Inventaris van de bestaande netwerken</t>
  </si>
  <si>
    <t>MA 1.3*</t>
  </si>
  <si>
    <t>Potentiële synergieën met de omgeving en versterking van de ruimtelijke kwaliteit*</t>
  </si>
  <si>
    <t>MA 2</t>
  </si>
  <si>
    <t>Bodem- en ruimtegebruik</t>
  </si>
  <si>
    <t>MA 2.1 Type terrein</t>
  </si>
  <si>
    <t>MA 3</t>
  </si>
  <si>
    <t>Aantrekkelijkheid van de omgeving</t>
  </si>
  <si>
    <t>MA 3*</t>
  </si>
  <si>
    <t>MA 3.1</t>
  </si>
  <si>
    <t>kwaliteit van het omgevende landschap</t>
  </si>
  <si>
    <t>MA 3.2*</t>
  </si>
  <si>
    <t>nabijheid van voorzieningen</t>
  </si>
  <si>
    <t>MIL 1</t>
  </si>
  <si>
    <t>Overstromingsrisico</t>
  </si>
  <si>
    <t>MIL 1*</t>
  </si>
  <si>
    <t>MIL 1.1*</t>
  </si>
  <si>
    <t xml:space="preserve"> Overstromingsgevoeligheid</t>
  </si>
  <si>
    <t>MIL 2</t>
  </si>
  <si>
    <t>Buitenluchtkwaliteit</t>
  </si>
  <si>
    <t>MIL 2*</t>
  </si>
  <si>
    <t>MIL 2.1</t>
  </si>
  <si>
    <t>Stikstofdioxide NO2</t>
  </si>
  <si>
    <t>MIL 2.2*</t>
  </si>
  <si>
    <t>luchtkwaliteit kaarten consulteren</t>
  </si>
  <si>
    <t>MIL 3</t>
  </si>
  <si>
    <t xml:space="preserve">Buitengeluid </t>
  </si>
  <si>
    <t>MIL 3.1</t>
  </si>
  <si>
    <t>Geluidniveau</t>
  </si>
  <si>
    <t>BIN1*</t>
  </si>
  <si>
    <t>BIN 1.1*</t>
  </si>
  <si>
    <t>Luchtgeluidsisolatie tussen lokalen</t>
  </si>
  <si>
    <t>EV 1+2</t>
  </si>
  <si>
    <t>BIN 1.2*</t>
  </si>
  <si>
    <t>Contactgeluidsisolatie tussen lokalen</t>
  </si>
  <si>
    <t>BIN 1.3*</t>
  </si>
  <si>
    <t>BIN 1.4*</t>
  </si>
  <si>
    <t>BIN 1.5*</t>
  </si>
  <si>
    <t>Ruimteakoestiek (nagalmtijd)</t>
  </si>
  <si>
    <t>BIN 1.6*</t>
  </si>
  <si>
    <t>Geluiduistraling naar de omgeving</t>
  </si>
  <si>
    <t>BIN 1.7*</t>
  </si>
  <si>
    <t>BIN 1.8*</t>
  </si>
  <si>
    <t>BIN 1.9*</t>
  </si>
  <si>
    <t>Trillingen tijdens de bouwfase</t>
  </si>
  <si>
    <t>Masterplan akoestiek</t>
  </si>
  <si>
    <t>BIN 2*</t>
  </si>
  <si>
    <t>BIN 2.1*</t>
  </si>
  <si>
    <t>BIN 2.2 *</t>
  </si>
  <si>
    <t>BIN 2.3*</t>
  </si>
  <si>
    <t>BIN 2.4*</t>
  </si>
  <si>
    <t>Relatieve vochtigheid</t>
  </si>
  <si>
    <t>BIN 3*</t>
  </si>
  <si>
    <t>BIN 3.1*</t>
  </si>
  <si>
    <t>EV 1+2+3</t>
  </si>
  <si>
    <t>BIN 3.2*</t>
  </si>
  <si>
    <t>BIN 3.3*</t>
  </si>
  <si>
    <t>BIN 3.4*</t>
  </si>
  <si>
    <t>Ontwerpen naar een zeer laag emissief gebouw</t>
  </si>
  <si>
    <t>BIN 3.5*</t>
  </si>
  <si>
    <t>Openen van ramen</t>
  </si>
  <si>
    <t>BIN 4*</t>
  </si>
  <si>
    <t>BIN 4.1.1*</t>
  </si>
  <si>
    <t>Daglichttoetreding</t>
  </si>
  <si>
    <t>EV1 + EV2</t>
  </si>
  <si>
    <t>BIN 4.1.2*</t>
  </si>
  <si>
    <t>Verhoogde daglichtblootstelling</t>
  </si>
  <si>
    <t>BIN 4.2*</t>
  </si>
  <si>
    <t>BIN 4.3*</t>
  </si>
  <si>
    <t>Basiseisen kunstlicht conform NBN EN 12464-1/2 </t>
  </si>
  <si>
    <t>BIN 4.4*</t>
  </si>
  <si>
    <t>BIN 4.5*</t>
  </si>
  <si>
    <t>BIN 4.6*</t>
  </si>
  <si>
    <t>Zicht naar buiten bij gesloten zonnewering</t>
  </si>
  <si>
    <t>BIN 4.7*</t>
  </si>
  <si>
    <t>Betere kleurweergave kunstlicht</t>
  </si>
  <si>
    <t>BIN 4.8*</t>
  </si>
  <si>
    <t>Kleurtemperatuur kunstlicht</t>
  </si>
  <si>
    <t>BIN 4.9*</t>
  </si>
  <si>
    <t>Glaskeuze i.f.v. Kleurweergave</t>
  </si>
  <si>
    <t>SOC 2.1</t>
  </si>
  <si>
    <t>checklist sociciaal veilig ontwerpen</t>
  </si>
  <si>
    <t>EV 1</t>
  </si>
  <si>
    <t>SOC3*</t>
  </si>
  <si>
    <t>integrale toegankelijkheid</t>
  </si>
  <si>
    <t>SOC 3.1*</t>
  </si>
  <si>
    <t>checklist SOC3*</t>
  </si>
  <si>
    <t>SOC 3.2*</t>
  </si>
  <si>
    <t xml:space="preserve">begeleidingstraject </t>
  </si>
  <si>
    <t>GEB 1*</t>
  </si>
  <si>
    <t>GEB 1.1*</t>
  </si>
  <si>
    <t>Invloedsmogelijkheden</t>
  </si>
  <si>
    <t>GEB 2*</t>
  </si>
  <si>
    <t>gebruikers beleving</t>
  </si>
  <si>
    <t>GEB 2.1*</t>
  </si>
  <si>
    <t>sociale interactie en levendige gemeenschap</t>
  </si>
  <si>
    <t>GEB 2.2*</t>
  </si>
  <si>
    <t>belevingsonderzoek</t>
  </si>
  <si>
    <t>GEB3*</t>
  </si>
  <si>
    <t>welzijnsgroen</t>
  </si>
  <si>
    <t>GEB 3.1*</t>
  </si>
  <si>
    <t>connectie met groen vanuit binnenruimtes</t>
  </si>
  <si>
    <t>GEB 3.2*</t>
  </si>
  <si>
    <t>groene buitenruimtes</t>
  </si>
  <si>
    <t>GEB 3.3*</t>
  </si>
  <si>
    <t>natuur-gezondheidsprojecten</t>
  </si>
  <si>
    <t>ENE 1.1</t>
  </si>
  <si>
    <t xml:space="preserve">energie prestatie </t>
  </si>
  <si>
    <t>ENE 2*</t>
  </si>
  <si>
    <t>ENE 2.1*</t>
  </si>
  <si>
    <t>EV1 + EV2 +EV3</t>
  </si>
  <si>
    <t>ENE 2.2*</t>
  </si>
  <si>
    <t>Aandeel hernieuwbare energie</t>
  </si>
  <si>
    <t>EV1 + EV2 + EV3</t>
  </si>
  <si>
    <t>ENE 2.3*</t>
  </si>
  <si>
    <t>Groot aandeel hernieuwbare energie</t>
  </si>
  <si>
    <t>ENE 3*</t>
  </si>
  <si>
    <t>ENE 3.1*</t>
  </si>
  <si>
    <t>EV1 + EV3</t>
  </si>
  <si>
    <t>ENE 3.2*</t>
  </si>
  <si>
    <t>Automatische regeling - niet-verblijfsruimten</t>
  </si>
  <si>
    <t>ENE 3.3*</t>
  </si>
  <si>
    <t>Energie-efficiëntie niet huishoudelijke toestellen en medische apparatuur</t>
  </si>
  <si>
    <t>MAT 1*</t>
  </si>
  <si>
    <t>MAT1.1</t>
  </si>
  <si>
    <t>MAT1.2*</t>
  </si>
  <si>
    <t>75% hergebruik van in situ aanwezige bouwelementen en -materialen</t>
  </si>
  <si>
    <t>MAT1.3</t>
  </si>
  <si>
    <t>MAT 2*</t>
  </si>
  <si>
    <t>MAT2.1*</t>
  </si>
  <si>
    <t>totem analyse</t>
  </si>
  <si>
    <t>MAT2.2*</t>
  </si>
  <si>
    <t>MAT 3*</t>
  </si>
  <si>
    <t>MAT3.1*</t>
  </si>
  <si>
    <t>WAT 1*</t>
  </si>
  <si>
    <t>WAT 1.1</t>
  </si>
  <si>
    <t>WAT 1.2</t>
  </si>
  <si>
    <t>WAT 1.3*</t>
  </si>
  <si>
    <t>WAT2*</t>
  </si>
  <si>
    <t>WAT 2.1*</t>
  </si>
  <si>
    <t>WAT 2.2*</t>
  </si>
  <si>
    <t>WAT 2.3*</t>
  </si>
  <si>
    <t>Optimale afstemming van de beschikbare waterkwaliteit aan de benodigde waterkwaliteit</t>
  </si>
  <si>
    <t>WAT 3*</t>
  </si>
  <si>
    <t>WAT 3.1*</t>
  </si>
  <si>
    <t>WAT 3.2*</t>
  </si>
  <si>
    <t>WAT 3.3*</t>
  </si>
  <si>
    <t>Watervervuiling vermijden</t>
  </si>
  <si>
    <t>OMG 1*</t>
  </si>
  <si>
    <t>OMG 1.1</t>
  </si>
  <si>
    <t>Opmaak van inrichtings- en beheersplan</t>
  </si>
  <si>
    <t>EV 1 + EV2</t>
  </si>
  <si>
    <t>OMG 1.2*</t>
  </si>
  <si>
    <t xml:space="preserve">Behoud van waardevolle natuurelementen </t>
  </si>
  <si>
    <t>OMG 1.3*</t>
  </si>
  <si>
    <t>Verbetering BAF + indicator</t>
  </si>
  <si>
    <t>OMG 1.4*</t>
  </si>
  <si>
    <t>Ingewonnen advies van ecologische expert</t>
  </si>
  <si>
    <t>OMG 2.1</t>
  </si>
  <si>
    <t>OMG 2.2</t>
  </si>
  <si>
    <t>OMG 2.3</t>
  </si>
  <si>
    <t>OMG 2.4</t>
  </si>
  <si>
    <t>EV 2</t>
  </si>
  <si>
    <t>OMG 3.1</t>
  </si>
  <si>
    <t>LCC 1.1</t>
  </si>
  <si>
    <t>checklist LCC2</t>
  </si>
  <si>
    <t>LCC 2.1</t>
  </si>
  <si>
    <t>checklisst LCC3</t>
  </si>
  <si>
    <t>LCC 3.1</t>
  </si>
  <si>
    <t>rekenblad LCC4</t>
  </si>
  <si>
    <t>LCC4*</t>
  </si>
  <si>
    <t xml:space="preserve">gebouwkosten </t>
  </si>
  <si>
    <t>LCC4.1*</t>
  </si>
  <si>
    <t>LCC - analyse</t>
  </si>
  <si>
    <t>TOE 1*</t>
  </si>
  <si>
    <t>TOE 1.1</t>
  </si>
  <si>
    <t>de checklist TOE1 Toekomstgericht ontwerpen</t>
  </si>
  <si>
    <t>TOE 1.2*</t>
  </si>
  <si>
    <t>TOE 2*</t>
  </si>
  <si>
    <t>EV 1+EV3</t>
  </si>
  <si>
    <t>TOE 2.1</t>
  </si>
  <si>
    <t xml:space="preserve"> Toegankelijkheid voor derden</t>
  </si>
  <si>
    <t>TOE2.2*</t>
  </si>
  <si>
    <t xml:space="preserve">Multifunctioneel project </t>
  </si>
  <si>
    <t>BEH 1*</t>
  </si>
  <si>
    <t>basis energiemonitoring</t>
  </si>
  <si>
    <t>BEH 1.1*</t>
  </si>
  <si>
    <t>update energie monitoring</t>
  </si>
  <si>
    <t>BEH 1.2*</t>
  </si>
  <si>
    <t xml:space="preserve">Visualisatietool </t>
  </si>
  <si>
    <t>submetering van de grootste verbruikers, gebruikers en zones</t>
  </si>
  <si>
    <t>BEH 1.3*</t>
  </si>
  <si>
    <t>Gebouwbeheersysteem</t>
  </si>
  <si>
    <t>aantal verplicht</t>
  </si>
  <si>
    <t>aantal vrij</t>
  </si>
  <si>
    <r>
      <t>Basiseisen kunstlicht conform NBN EN 12464-1/2</t>
    </r>
    <r>
      <rPr>
        <sz val="8"/>
        <color theme="1"/>
        <rFont val="Times New Roman"/>
        <family val="1"/>
      </rPr>
      <t> </t>
    </r>
  </si>
  <si>
    <t>Verplicht of vrij</t>
  </si>
  <si>
    <t>MA 1.3</t>
  </si>
  <si>
    <t>MA 2.1</t>
  </si>
  <si>
    <t>Type terrein</t>
  </si>
  <si>
    <t>checklist LCC1</t>
  </si>
  <si>
    <t>checklisst LCC2</t>
  </si>
  <si>
    <t>rekenblad LCC3</t>
  </si>
  <si>
    <t xml:space="preserve">basis </t>
  </si>
  <si>
    <t>aanpassen - overzichtfile</t>
  </si>
  <si>
    <t>versoepelen  - specifieke ruimtes</t>
  </si>
  <si>
    <t>beargumentering</t>
  </si>
  <si>
    <t>Ziekenhuis</t>
  </si>
  <si>
    <t>GROOT PROJECT</t>
  </si>
  <si>
    <t>GRO</t>
  </si>
  <si>
    <t>Joost</t>
  </si>
  <si>
    <t>uitwerken van concepten is voorplicht voor alle projecten</t>
  </si>
  <si>
    <t>Kaat</t>
  </si>
  <si>
    <t>multi disiplinair team is verplicht voor alle projecten</t>
  </si>
  <si>
    <t>Milena</t>
  </si>
  <si>
    <t>argument van hoge transport flow</t>
  </si>
  <si>
    <t>x</t>
  </si>
  <si>
    <t xml:space="preserve">bereikbaarheid met de auto is in het bijzonder belangrijk voor ziekenhuizen, logistiek en hotfloor functies o.m.v. de spoeddienst </t>
  </si>
  <si>
    <t>MOB 4.2*</t>
  </si>
  <si>
    <t>Circulatieplan op de site</t>
  </si>
  <si>
    <t>overeenstemmign MB</t>
  </si>
  <si>
    <t>argument van grootte 
bepaling "beter" volgens nieuw MB</t>
  </si>
  <si>
    <t xml:space="preserve">argument van landurig verblijf tot herstel
</t>
  </si>
  <si>
    <t>argument van aanwezigheid patienten
volgens MB</t>
  </si>
  <si>
    <t xml:space="preserve">argument van aanwezigheid patienten </t>
  </si>
  <si>
    <t xml:space="preserve"> </t>
  </si>
  <si>
    <t xml:space="preserve">argument hotfloor </t>
  </si>
  <si>
    <t>argument aanwezigheid patiënt</t>
  </si>
  <si>
    <t xml:space="preserve"> argument van kwetsbare patienten. Ziekenhuispatiënten ervaren vaak ernstige emotionele trauma’s en hebben daarom extra nood aan een veilige omgeving.  </t>
  </si>
  <si>
    <t>argument van aanwezigheid patienten + argument van grootte</t>
  </si>
  <si>
    <t>volgens sector matrix in de eis</t>
  </si>
  <si>
    <t>persoonlijk welbevinden</t>
  </si>
  <si>
    <t>argument van grootte.
Argument van kwetsbare patienten.</t>
  </si>
  <si>
    <t>GEB 2.3*</t>
  </si>
  <si>
    <t xml:space="preserve"> argument van kwetsbare patienten.Het ondernemen van een belevingstudie is een tijdsintensieve taak maar speelt in het kader van ZH een buitengewoon belangrijke rol gezien de gebruikersbeleving een grote invloed heeft op het herstel van de patienten. </t>
  </si>
  <si>
    <t>argument van landurig verblijf tot herstel en aanwezigheid patient
argument hotfloor</t>
  </si>
  <si>
    <t>argument van landurig verblijf tot herstel
argument van aanwezigheid patienten</t>
  </si>
  <si>
    <t xml:space="preserve">I think for hotfloor we should propose "goed" as niveau because it is really hard to decrease the energy consumption there. </t>
  </si>
  <si>
    <t>Same as comment above: as much as possible, encourage the use of renewable energy wherever possible; "goed" for hotfloor because it is really hard to cover a bigger part of the energy consumption.</t>
  </si>
  <si>
    <t>Mandatory for all types: it is possible to use the energy efficiency labels for a vast majority of appliances, and for medical equipment follow guidelines by COCIR.</t>
  </si>
  <si>
    <t>Milena &gt; Karen</t>
  </si>
  <si>
    <t>Hergebruik van materialen wordt erg belangrijk in vlaanderen, vandaar verplicht. Vraga is wel of inventaris of sloopopvolgingsplan laten maken voor kleine gebouwen haalbaar is? Te bespreken
enkel toepasbaar bij renovatie of sloop en herbouw.
OF eventueel goed aanpassen naar 5% hergebruik (zodoende dat je iets met die inventaris doet) &amp; overal verplichten</t>
  </si>
  <si>
    <t>75% hergebruik is momenteel erg ambitieus, vandaar vrij criterium</t>
  </si>
  <si>
    <t>Vrij criterium (te context gebonden – hellend versus plat terrein)</t>
  </si>
  <si>
    <t>hout uit duurzaam bosbeheer</t>
  </si>
  <si>
    <t>op "beter" zodat je max 2 verbeteringspunten kan scoren met dit criterium</t>
  </si>
  <si>
    <t>MAT 4</t>
  </si>
  <si>
    <t>Koelmiddelen met een lage impact</t>
  </si>
  <si>
    <t>MAT4.1</t>
  </si>
  <si>
    <t>Koelmiddelen met en lage GWP impact</t>
  </si>
  <si>
    <t>MAT4.2</t>
  </si>
  <si>
    <t>Lekdetectie</t>
  </si>
  <si>
    <t>Free for hotfloor because of strict hygiene/health conditions.
Argument hotfloor</t>
  </si>
  <si>
    <t>For hospitals and psychiatry centres - due to post-surgery and psychiatric treatments in patient rooms, filtration is still necessary.</t>
  </si>
  <si>
    <t>argument van grootte</t>
  </si>
  <si>
    <t>OMG 3*</t>
  </si>
  <si>
    <t>OMG 3.2</t>
  </si>
  <si>
    <t>volgens MB</t>
  </si>
  <si>
    <t>kaat</t>
  </si>
  <si>
    <t xml:space="preserve">MB/ It should be for residential stay, hotfloor and hotel function, not for dagopvang. Because in hospitals, that's where the biggest part of energy consumption is coming from. The a&amp;c typically have smaller energy consumption share (at least in hospitals), but now that I think of it, we can also make it mandatory for that function as well to make sure that in other sectors it's well covered if the administrative part is having high consumption in comparison to other parts of the building.
KDP: i would just make it mandatory for all (like in the new MB) </t>
  </si>
  <si>
    <t>* argument van langdurig verblijf tot herstel : geldig voor residentieel en ziekenhuis omdat hier zorgbehoevende een langdurige tijd verblijven om te herstellen.
* argument van aanwezigheid patienten : geldig voro a&amp;c , residentieel, dagverblijf, ziekenhuis, hotfloor en sport omdat in deze types de aanwezigheid van zorgbehoevende plaats vindt voor zowel kort als langdurig verblijf.
* argument van grootte : geldig voor "groot project" omdat dergelijk project een grotere impact heeft (niet wegens hoger kapitaal/studietijd )
* argument van kwetsbare patienten: geldig voor ziekenhuis verblijf.
* argument hotfloor: De hotfloor functie heeft zeer specifieke eisen i.v.m. comfort en energie verbruiken en wijkt daarom regelmatig af van de overige zorgvoorzieningen.</t>
  </si>
  <si>
    <t>Basis gebouw</t>
  </si>
  <si>
    <t>Hotfloor</t>
  </si>
  <si>
    <t>MOB 4.2</t>
  </si>
  <si>
    <t>MAT 4*</t>
  </si>
  <si>
    <t>MAT4.1*</t>
  </si>
  <si>
    <t>MAT 4.2*</t>
  </si>
  <si>
    <t>MAT 3.1*</t>
  </si>
  <si>
    <t>MAT 2.2*</t>
  </si>
  <si>
    <t>MAT 2.1*</t>
  </si>
  <si>
    <t>Inventaris van in situ aanwezige bouwelementen en -materialen</t>
  </si>
  <si>
    <t>Opleiding i.f.v. beheer</t>
  </si>
  <si>
    <t>CONCEPT AFSTEMMING</t>
  </si>
  <si>
    <t>EVALUATIE 1</t>
  </si>
  <si>
    <t>EVALUATIE 2</t>
  </si>
  <si>
    <t>EVALUATIE 3</t>
  </si>
  <si>
    <t>SPECIFIEKE RUIMTES</t>
  </si>
  <si>
    <t>Groot project</t>
  </si>
  <si>
    <t>BASIS</t>
  </si>
  <si>
    <t>niet ok</t>
  </si>
  <si>
    <t>Verbetering (punten)</t>
  </si>
  <si>
    <t>uistekend</t>
  </si>
  <si>
    <t>WAT 1.4*</t>
  </si>
  <si>
    <t>Legionellabeheersing in matigrisico-inrichtingen</t>
  </si>
  <si>
    <t>Waterkwaliteit testen</t>
  </si>
  <si>
    <t>Fase Concept afstemming</t>
  </si>
  <si>
    <t>Fase Evaluatie 1</t>
  </si>
  <si>
    <t>Fase Evaluatie 2</t>
  </si>
  <si>
    <t>Concept afstemming</t>
  </si>
  <si>
    <t>Evaluatie 1</t>
  </si>
  <si>
    <t>Evaluatie 2</t>
  </si>
  <si>
    <t>Evaluatie 3</t>
  </si>
  <si>
    <t>Verbintenis</t>
  </si>
  <si>
    <t>gezond ontwerp</t>
  </si>
  <si>
    <t>BEH 2*</t>
  </si>
  <si>
    <t>kwaliteit opvolging</t>
  </si>
  <si>
    <t>BEH 2.1</t>
  </si>
  <si>
    <t>Energieprestatie testen</t>
  </si>
  <si>
    <t>BEH 2.2</t>
  </si>
  <si>
    <t>BEH 2.3</t>
  </si>
  <si>
    <t>Luchtkwaliteit testen</t>
  </si>
  <si>
    <t>BEH 2.4</t>
  </si>
  <si>
    <t>verbetering</t>
  </si>
  <si>
    <t>/</t>
  </si>
  <si>
    <t xml:space="preserve">  </t>
  </si>
  <si>
    <t xml:space="preserve">   </t>
  </si>
  <si>
    <t xml:space="preserve">Overzicht - alle aftoetsmomenten </t>
  </si>
  <si>
    <t>aantal behaalde verbeteringen</t>
  </si>
  <si>
    <t xml:space="preserve">subsidievoorwaarde </t>
  </si>
  <si>
    <t>BIN 5</t>
  </si>
  <si>
    <t>STRALING</t>
  </si>
  <si>
    <t>Elektromagnetische straling van wisselspanning (50Hz)</t>
  </si>
  <si>
    <t>BIN 5*</t>
  </si>
  <si>
    <t>Straling</t>
  </si>
  <si>
    <t>BIN 5.1</t>
  </si>
  <si>
    <t xml:space="preserve">overzicht alle </t>
  </si>
  <si>
    <t>Een overzicht over alle criteria, eventuele vooropgestelde minimale prestatienieveaus en de prestatieniveaus per afstemmomenten met VIPA.</t>
  </si>
  <si>
    <t>CONCPT AFSTEMMING, EVALUATIE 1, EVALUATIE 2, EVALUATIE 3</t>
  </si>
  <si>
    <t xml:space="preserve">Per afstemmoment is een tabblad voorzien waarin de prestatieniveaus ingevuld worden. 
</t>
  </si>
  <si>
    <t>minimum</t>
  </si>
  <si>
    <t>minimum prestatieniveau</t>
  </si>
  <si>
    <t>basis</t>
  </si>
  <si>
    <t>zh</t>
  </si>
  <si>
    <t>groot - zh</t>
  </si>
  <si>
    <t>groot -basis</t>
  </si>
  <si>
    <t>uiststekend</t>
  </si>
  <si>
    <t>verplichte eisen</t>
  </si>
  <si>
    <t>minimum aantal verbeteringen (10%)</t>
  </si>
  <si>
    <t xml:space="preserve"> max verbetering</t>
  </si>
  <si>
    <t>Inventaris &amp; analyse</t>
  </si>
  <si>
    <t>SOC 1.1</t>
  </si>
  <si>
    <t>SOC 1.2</t>
  </si>
  <si>
    <t>Advies lokale overheid</t>
  </si>
  <si>
    <t>bestand opzetten</t>
  </si>
  <si>
    <t>In dit tablad dient men de gebouwtypes en specificaties aanduiden. Op basis hiervan worden de bijhorende ambitieniveaus gegenereerd.</t>
  </si>
  <si>
    <t xml:space="preserve">Het ingeven van het gebouwtype, grootte en aanwezigheid van specifieke ruimtes, buitenaanleg, site en erfgoed dient aangevinkt te worden door te kliken op de "tickboxes" indien van toepassing. </t>
  </si>
  <si>
    <r>
      <t xml:space="preserve">Het ingeven van volgende aspecten is noodzakelijk bij de start van het gebruik van de excel file: 
</t>
    </r>
    <r>
      <rPr>
        <u/>
        <sz val="10"/>
        <color theme="1"/>
        <rFont val="Calibri"/>
        <family val="2"/>
        <scheme val="minor"/>
      </rPr>
      <t>1.	Gebouwtype bepalen: basis gebouw, ziekenhuis en grootte</t>
    </r>
    <r>
      <rPr>
        <sz val="10"/>
        <color theme="1"/>
        <rFont val="Calibri"/>
        <family val="2"/>
        <scheme val="minor"/>
      </rPr>
      <t xml:space="preserve">
De bepaling van deze types zal de set aan ambitieniveaus genereren voor het project.
</t>
    </r>
    <r>
      <rPr>
        <u/>
        <sz val="10"/>
        <color theme="1"/>
        <rFont val="Calibri"/>
        <family val="2"/>
        <scheme val="minor"/>
      </rPr>
      <t>2.	Specifieke ruimtes: hotfloor, sport en logistiek</t>
    </r>
    <r>
      <rPr>
        <sz val="10"/>
        <color theme="1"/>
        <rFont val="Calibri"/>
        <family val="2"/>
        <scheme val="minor"/>
      </rPr>
      <t xml:space="preserve">
Indien bepaalde functies van toepassing zijn in het project, zal de ruimte-gerelateerde afwijking gepresenteerd worden in de overzichtsfile (anders staan ze in het licht grijs gemarkeerd).
</t>
    </r>
    <r>
      <rPr>
        <u/>
        <sz val="10"/>
        <color theme="1"/>
        <rFont val="Calibri"/>
        <family val="2"/>
        <scheme val="minor"/>
      </rPr>
      <t>3.	Buitenaanleg</t>
    </r>
    <r>
      <rPr>
        <sz val="10"/>
        <color theme="1"/>
        <rFont val="Calibri"/>
        <family val="2"/>
        <scheme val="minor"/>
      </rPr>
      <t xml:space="preserve">
Indien er geen buitenaanleg is vallen de eisen voor OMG1: biodiversiteit weg en worden ze in de overzichtsfile licht grijs gemarkeerd.
</t>
    </r>
    <r>
      <rPr>
        <u/>
        <sz val="10"/>
        <color theme="1"/>
        <rFont val="Calibri"/>
        <family val="2"/>
        <scheme val="minor"/>
      </rPr>
      <t>4.	Site</t>
    </r>
    <r>
      <rPr>
        <sz val="10"/>
        <color theme="1"/>
        <rFont val="Calibri"/>
        <family val="2"/>
        <scheme val="minor"/>
      </rPr>
      <t xml:space="preserve"> 
De site dient aangevinkt te worden indien de bepaling hiervan mede beoordeeld wordt in het project.
</t>
    </r>
    <r>
      <rPr>
        <u/>
        <sz val="10"/>
        <color theme="1"/>
        <rFont val="Calibri"/>
        <family val="2"/>
        <scheme val="minor"/>
      </rPr>
      <t>5.	Erfgoed</t>
    </r>
    <r>
      <rPr>
        <sz val="10"/>
        <color theme="1"/>
        <rFont val="Calibri"/>
        <family val="2"/>
        <scheme val="minor"/>
      </rPr>
      <t xml:space="preserve">
Indien er sprake is van erfgoed in het project, wordt de eis “SOC 1 Erfgoed” van toepassing (anders staat de eis in het licht grijs gemarkeerd).</t>
    </r>
  </si>
  <si>
    <t>Punt verplicht niveau</t>
  </si>
  <si>
    <t>Fase Evaluatie 3</t>
  </si>
  <si>
    <r>
      <t xml:space="preserve">In de kolom G "prestatieniveau deeleis" vul je het prestatieniveau van de resp. (deel)eis in (dropdown menu, grijs aangeduid).
Voldaan is gelijk aan 3 punten.
Niet voldaan is gelijk aan 0 punten.
In de kolom K "Prestatieniveau" verschijnt automatisch het prestatieniveau in kleur. Van zodra hier een prestatieniveau verschijnt, wordt dit ook weergegeven in het respectievelijke radardiagram.
In de kolom M "controle" wordt automatisch aangegeven of aan de minimum eisen voldaan is ("pass") of niet ("niet voldaan").
</t>
    </r>
    <r>
      <rPr>
        <b/>
        <sz val="10"/>
        <color rgb="FFFF0000"/>
        <rFont val="Calibri"/>
        <family val="2"/>
        <scheme val="minor"/>
      </rPr>
      <t>HET IS BELANGRIJK DAT ALLE DROP DOWN MENU'S INGEVULD WORDEN</t>
    </r>
    <r>
      <rPr>
        <b/>
        <sz val="10"/>
        <rFont val="Calibri"/>
        <family val="2"/>
        <scheme val="minor"/>
      </rPr>
      <t xml:space="preserve">. </t>
    </r>
    <r>
      <rPr>
        <sz val="10"/>
        <rFont val="Calibri"/>
        <family val="2"/>
        <scheme val="minor"/>
      </rPr>
      <t>Indien een eis niet opgenomen wordt dient "nvt" aangeduid te worden. Indien men dit niet doet, zal de berekening van de geagregeerde score op criterium niveau mis lopen.</t>
    </r>
  </si>
  <si>
    <t>BIN 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</si>
</sst>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64" x14ac:knownFonts="1">
    <font>
      <sz val="11"/>
      <color theme="1"/>
      <name val="Calibri"/>
      <family val="2"/>
      <scheme val="minor"/>
    </font>
    <font>
      <sz val="11"/>
      <color theme="1"/>
      <name val="Calibri"/>
      <family val="2"/>
      <scheme val="minor"/>
    </font>
    <font>
      <sz val="11"/>
      <name val="Calibri"/>
      <family val="2"/>
      <scheme val="minor"/>
    </font>
    <font>
      <b/>
      <sz val="11"/>
      <color theme="1"/>
      <name val="Calibri"/>
      <family val="2"/>
      <scheme val="minor"/>
    </font>
    <font>
      <b/>
      <sz val="11"/>
      <name val="Calibri"/>
      <family val="2"/>
      <scheme val="minor"/>
    </font>
    <font>
      <b/>
      <sz val="14"/>
      <name val="Calibri"/>
      <family val="2"/>
      <scheme val="minor"/>
    </font>
    <font>
      <b/>
      <sz val="14"/>
      <color theme="1" tint="0.14999847407452621"/>
      <name val="Calibri"/>
      <family val="2"/>
      <scheme val="minor"/>
    </font>
    <font>
      <sz val="11"/>
      <color theme="1" tint="0.499984740745262"/>
      <name val="Calibri"/>
      <family val="2"/>
      <scheme val="minor"/>
    </font>
    <font>
      <sz val="11"/>
      <color theme="1" tint="0.14999847407452621"/>
      <name val="Calibri"/>
      <family val="2"/>
      <scheme val="minor"/>
    </font>
    <font>
      <b/>
      <sz val="11"/>
      <color theme="1" tint="0.14999847407452621"/>
      <name val="Calibri"/>
      <family val="2"/>
      <scheme val="minor"/>
    </font>
    <font>
      <sz val="11"/>
      <color rgb="FFFF0000"/>
      <name val="Calibri"/>
      <family val="2"/>
      <scheme val="minor"/>
    </font>
    <font>
      <sz val="11"/>
      <color theme="0" tint="-0.499984740745262"/>
      <name val="Calibri"/>
      <family val="2"/>
      <scheme val="minor"/>
    </font>
    <font>
      <b/>
      <sz val="14"/>
      <color theme="1"/>
      <name val="Calibri"/>
      <family val="2"/>
      <scheme val="minor"/>
    </font>
    <font>
      <b/>
      <sz val="11"/>
      <color theme="0"/>
      <name val="Calibri"/>
      <family val="2"/>
      <scheme val="minor"/>
    </font>
    <font>
      <sz val="11"/>
      <color theme="0"/>
      <name val="Calibri"/>
      <family val="2"/>
      <scheme val="minor"/>
    </font>
    <font>
      <b/>
      <sz val="11"/>
      <color theme="5"/>
      <name val="Calibri"/>
      <family val="2"/>
      <scheme val="minor"/>
    </font>
    <font>
      <sz val="10"/>
      <color theme="1" tint="0.14999847407452621"/>
      <name val="FlandersArtSans-Regular"/>
    </font>
    <font>
      <b/>
      <sz val="16"/>
      <color rgb="FFFF0000"/>
      <name val="Wingdings 3"/>
      <family val="1"/>
      <charset val="2"/>
    </font>
    <font>
      <b/>
      <sz val="11"/>
      <name val="Calibri"/>
      <family val="2"/>
    </font>
    <font>
      <b/>
      <sz val="12"/>
      <name val="Calibri"/>
      <family val="2"/>
    </font>
    <font>
      <b/>
      <sz val="12"/>
      <color theme="1"/>
      <name val="Calibri"/>
      <family val="2"/>
    </font>
    <font>
      <sz val="12"/>
      <color theme="1"/>
      <name val="Calibri"/>
      <family val="2"/>
    </font>
    <font>
      <sz val="12"/>
      <color theme="1"/>
      <name val="Calibri"/>
      <family val="2"/>
      <scheme val="minor"/>
    </font>
    <font>
      <sz val="11"/>
      <color theme="0" tint="-0.34998626667073579"/>
      <name val="Calibri"/>
      <family val="2"/>
      <scheme val="minor"/>
    </font>
    <font>
      <sz val="9"/>
      <color indexed="81"/>
      <name val="Tahoma"/>
      <family val="2"/>
    </font>
    <font>
      <b/>
      <sz val="9"/>
      <color indexed="81"/>
      <name val="Tahoma"/>
      <family val="2"/>
    </font>
    <font>
      <b/>
      <sz val="11"/>
      <color rgb="FFC00000"/>
      <name val="Calibri"/>
      <family val="2"/>
      <scheme val="minor"/>
    </font>
    <font>
      <b/>
      <sz val="14"/>
      <color theme="0" tint="-0.499984740745262"/>
      <name val="Calibri"/>
      <family val="2"/>
      <scheme val="minor"/>
    </font>
    <font>
      <b/>
      <sz val="11"/>
      <color theme="0" tint="-0.499984740745262"/>
      <name val="Calibri"/>
      <family val="2"/>
      <scheme val="minor"/>
    </font>
    <font>
      <sz val="9"/>
      <color theme="0"/>
      <name val="Calibri"/>
      <family val="2"/>
    </font>
    <font>
      <sz val="9"/>
      <color theme="1"/>
      <name val="Calibri"/>
      <family val="2"/>
      <scheme val="minor"/>
    </font>
    <font>
      <b/>
      <sz val="16"/>
      <name val="Calibri"/>
      <family val="2"/>
    </font>
    <font>
      <sz val="9"/>
      <color theme="1" tint="0.14999847407452621"/>
      <name val="Calibri"/>
      <family val="2"/>
    </font>
    <font>
      <b/>
      <sz val="9"/>
      <color theme="0"/>
      <name val="Calibri"/>
      <family val="2"/>
    </font>
    <font>
      <sz val="9"/>
      <name val="Calibri"/>
      <family val="2"/>
    </font>
    <font>
      <sz val="9"/>
      <name val="Calibri"/>
      <family val="2"/>
      <scheme val="minor"/>
    </font>
    <font>
      <sz val="16"/>
      <color theme="1"/>
      <name val="Calibri"/>
      <family val="2"/>
      <scheme val="minor"/>
    </font>
    <font>
      <sz val="9"/>
      <color rgb="FFFF0000"/>
      <name val="Calibri"/>
      <family val="2"/>
      <scheme val="minor"/>
    </font>
    <font>
      <sz val="8"/>
      <color theme="1"/>
      <name val="Calibri"/>
      <family val="2"/>
      <scheme val="minor"/>
    </font>
    <font>
      <b/>
      <sz val="16"/>
      <color theme="0"/>
      <name val="Calibri"/>
      <family val="2"/>
      <scheme val="minor"/>
    </font>
    <font>
      <sz val="9"/>
      <color theme="0"/>
      <name val="Calibri"/>
      <family val="2"/>
      <scheme val="minor"/>
    </font>
    <font>
      <sz val="8"/>
      <color theme="1"/>
      <name val="Times New Roman"/>
      <family val="1"/>
    </font>
    <font>
      <strike/>
      <sz val="9"/>
      <name val="Calibri"/>
      <family val="2"/>
      <scheme val="minor"/>
    </font>
    <font>
      <b/>
      <sz val="24"/>
      <color theme="1"/>
      <name val="Calibri"/>
      <family val="2"/>
      <scheme val="minor"/>
    </font>
    <font>
      <sz val="14"/>
      <color theme="1"/>
      <name val="Calibri"/>
      <family val="2"/>
      <scheme val="minor"/>
    </font>
    <font>
      <sz val="10"/>
      <color theme="1"/>
      <name val="Calibri"/>
      <family val="2"/>
      <scheme val="minor"/>
    </font>
    <font>
      <b/>
      <sz val="10"/>
      <color theme="1"/>
      <name val="Calibri"/>
      <family val="2"/>
      <scheme val="minor"/>
    </font>
    <font>
      <i/>
      <sz val="9"/>
      <color theme="1"/>
      <name val="Calibri"/>
      <family val="2"/>
      <scheme val="minor"/>
    </font>
    <font>
      <sz val="10"/>
      <color theme="1"/>
      <name val="Arial"/>
      <family val="2"/>
    </font>
    <font>
      <sz val="11"/>
      <color rgb="FFC00000"/>
      <name val="Calibri"/>
      <family val="2"/>
      <scheme val="minor"/>
    </font>
    <font>
      <b/>
      <sz val="10"/>
      <name val="Calibri"/>
      <family val="2"/>
      <scheme val="minor"/>
    </font>
    <font>
      <b/>
      <sz val="10"/>
      <color rgb="FF00B050"/>
      <name val="Calibri"/>
      <family val="2"/>
      <scheme val="minor"/>
    </font>
    <font>
      <b/>
      <sz val="14"/>
      <color theme="0"/>
      <name val="Calibri"/>
      <family val="2"/>
      <scheme val="minor"/>
    </font>
    <font>
      <b/>
      <sz val="11"/>
      <color theme="0"/>
      <name val="Calibri"/>
      <family val="2"/>
    </font>
    <font>
      <b/>
      <sz val="20"/>
      <color theme="1"/>
      <name val="Calibri"/>
      <family val="2"/>
      <scheme val="minor"/>
    </font>
    <font>
      <b/>
      <sz val="10"/>
      <color theme="0"/>
      <name val="Calibri"/>
      <family val="2"/>
      <scheme val="minor"/>
    </font>
    <font>
      <b/>
      <sz val="10"/>
      <color rgb="FFFFC000"/>
      <name val="Calibri"/>
      <family val="2"/>
      <scheme val="minor"/>
    </font>
    <font>
      <b/>
      <sz val="10"/>
      <color rgb="FFFF0000"/>
      <name val="Calibri"/>
      <family val="2"/>
      <scheme val="minor"/>
    </font>
    <font>
      <sz val="11"/>
      <color theme="0" tint="-0.249977111117893"/>
      <name val="Calibri"/>
      <family val="2"/>
      <scheme val="minor"/>
    </font>
    <font>
      <b/>
      <sz val="12"/>
      <color theme="0"/>
      <name val="Calibri"/>
      <family val="2"/>
      <scheme val="minor"/>
    </font>
    <font>
      <u/>
      <sz val="10"/>
      <color theme="1"/>
      <name val="Calibri"/>
      <family val="2"/>
      <scheme val="minor"/>
    </font>
    <font>
      <sz val="10"/>
      <name val="Calibri"/>
      <family val="2"/>
      <scheme val="minor"/>
    </font>
    <font>
      <sz val="11"/>
      <color rgb="FF9C0006"/>
      <name val="Calibri"/>
      <family val="2"/>
      <scheme val="minor"/>
    </font>
    <font>
      <b/>
      <sz val="11"/>
      <color rgb="FF9C0006"/>
      <name val="Calibri"/>
      <family val="2"/>
      <scheme val="minor"/>
    </font>
  </fonts>
  <fills count="20">
    <fill>
      <patternFill patternType="none"/>
    </fill>
    <fill>
      <patternFill patternType="gray125"/>
    </fill>
    <fill>
      <patternFill patternType="solid">
        <fgColor rgb="FFFFEB00"/>
        <bgColor indexed="64"/>
      </patternFill>
    </fill>
    <fill>
      <patternFill patternType="solid">
        <fgColor theme="0" tint="-4.9989318521683403E-2"/>
        <bgColor indexed="64"/>
      </patternFill>
    </fill>
    <fill>
      <patternFill patternType="solid">
        <fgColor rgb="FFFFFBCC"/>
        <bgColor indexed="64"/>
      </patternFill>
    </fill>
    <fill>
      <patternFill patternType="solid">
        <fgColor rgb="FFD4D4D4"/>
        <bgColor indexed="64"/>
      </patternFill>
    </fill>
    <fill>
      <patternFill patternType="solid">
        <fgColor rgb="FFFFEB00"/>
        <bgColor rgb="FF000000"/>
      </patternFill>
    </fill>
    <fill>
      <patternFill patternType="solid">
        <fgColor rgb="FFFF0000"/>
        <bgColor indexed="64"/>
      </patternFill>
    </fill>
    <fill>
      <patternFill patternType="solid">
        <fgColor theme="5" tint="0.79998168889431442"/>
        <bgColor indexed="64"/>
      </patternFill>
    </fill>
    <fill>
      <patternFill patternType="solid">
        <fgColor rgb="FF0070C0"/>
        <bgColor indexed="64"/>
      </patternFill>
    </fill>
    <fill>
      <patternFill patternType="solid">
        <fgColor theme="1"/>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8" tint="0.39997558519241921"/>
        <bgColor indexed="64"/>
      </patternFill>
    </fill>
    <fill>
      <patternFill patternType="solid">
        <fgColor theme="0" tint="-0.499984740745262"/>
        <bgColor indexed="64"/>
      </patternFill>
    </fill>
    <fill>
      <patternFill patternType="solid">
        <fgColor rgb="FFFFFF00"/>
        <bgColor indexed="64"/>
      </patternFill>
    </fill>
    <fill>
      <patternFill patternType="solid">
        <fgColor rgb="FF2E74B5"/>
        <bgColor indexed="64"/>
      </patternFill>
    </fill>
    <fill>
      <patternFill patternType="solid">
        <fgColor rgb="FF9CC2E5"/>
        <bgColor indexed="64"/>
      </patternFill>
    </fill>
    <fill>
      <patternFill patternType="solid">
        <fgColor rgb="FF2E74B5"/>
        <bgColor rgb="FF000000"/>
      </patternFill>
    </fill>
    <fill>
      <patternFill patternType="solid">
        <fgColor rgb="FFFFC7CE"/>
      </patternFill>
    </fill>
  </fills>
  <borders count="3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bottom/>
      <diagonal/>
    </border>
    <border>
      <left style="thin">
        <color auto="1"/>
      </left>
      <right/>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auto="1"/>
      </right>
      <top style="thin">
        <color indexed="64"/>
      </top>
      <bottom style="thin">
        <color indexed="64"/>
      </bottom>
      <diagonal/>
    </border>
    <border>
      <left style="thin">
        <color auto="1"/>
      </left>
      <right style="thin">
        <color auto="1"/>
      </right>
      <top/>
      <bottom style="thin">
        <color auto="1"/>
      </bottom>
      <diagonal/>
    </border>
    <border>
      <left style="thin">
        <color indexed="64"/>
      </left>
      <right/>
      <top style="thin">
        <color auto="1"/>
      </top>
      <bottom/>
      <diagonal/>
    </border>
    <border>
      <left/>
      <right/>
      <top style="thin">
        <color auto="1"/>
      </top>
      <bottom/>
      <diagonal/>
    </border>
    <border>
      <left style="thin">
        <color rgb="FFD4D4D4"/>
      </left>
      <right style="thin">
        <color rgb="FFD4D4D4"/>
      </right>
      <top style="thin">
        <color rgb="FFD4D4D4"/>
      </top>
      <bottom style="thin">
        <color rgb="FFD4D4D4"/>
      </bottom>
      <diagonal/>
    </border>
    <border>
      <left style="thin">
        <color rgb="FFD4D4D4"/>
      </left>
      <right style="thin">
        <color rgb="FFD4D4D4"/>
      </right>
      <top/>
      <bottom/>
      <diagonal/>
    </border>
    <border>
      <left style="thin">
        <color rgb="FFD4D4D4"/>
      </left>
      <right style="thin">
        <color rgb="FFD4D4D4"/>
      </right>
      <top/>
      <bottom style="thin">
        <color rgb="FFD4D4D4"/>
      </bottom>
      <diagonal/>
    </border>
    <border>
      <left/>
      <right style="thin">
        <color rgb="FFD4D4D4"/>
      </right>
      <top style="thin">
        <color rgb="FFD4D4D4"/>
      </top>
      <bottom style="thin">
        <color rgb="FFD4D4D4"/>
      </bottom>
      <diagonal/>
    </border>
    <border>
      <left/>
      <right style="thin">
        <color indexed="64"/>
      </right>
      <top style="thin">
        <color auto="1"/>
      </top>
      <bottom/>
      <diagonal/>
    </border>
    <border>
      <left style="thin">
        <color auto="1"/>
      </left>
      <right style="thin">
        <color auto="1"/>
      </right>
      <top style="thin">
        <color auto="1"/>
      </top>
      <bottom/>
      <diagonal/>
    </border>
    <border>
      <left/>
      <right style="thin">
        <color indexed="64"/>
      </right>
      <top/>
      <bottom style="thin">
        <color auto="1"/>
      </bottom>
      <diagonal/>
    </border>
    <border>
      <left style="thin">
        <color indexed="64"/>
      </left>
      <right/>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style="thin">
        <color rgb="FFD4D4D4"/>
      </right>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theme="0" tint="-0.499984740745262"/>
      </left>
      <right style="thin">
        <color theme="0" tint="-0.499984740745262"/>
      </right>
      <top style="thin">
        <color theme="0" tint="-0.499984740745262"/>
      </top>
      <bottom/>
      <diagonal/>
    </border>
    <border>
      <left/>
      <right style="thin">
        <color theme="0" tint="-0.14993743705557422"/>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style="thin">
        <color auto="1"/>
      </top>
      <bottom/>
      <diagonal/>
    </border>
    <border>
      <left/>
      <right style="medium">
        <color indexed="64"/>
      </right>
      <top style="thin">
        <color auto="1"/>
      </top>
      <bottom/>
      <diagonal/>
    </border>
  </borders>
  <cellStyleXfs count="3">
    <xf numFmtId="0" fontId="0" fillId="0" borderId="0"/>
    <xf numFmtId="9" fontId="1" fillId="0" borderId="0" applyFont="0" applyFill="0" applyBorder="0" applyAlignment="0" applyProtection="0"/>
    <xf numFmtId="0" fontId="62" fillId="19" borderId="0" applyNumberFormat="0" applyBorder="0" applyAlignment="0" applyProtection="0"/>
  </cellStyleXfs>
  <cellXfs count="478">
    <xf numFmtId="0" fontId="0" fillId="0" borderId="0" xfId="0"/>
    <xf numFmtId="0" fontId="0" fillId="0" borderId="0" xfId="0" applyFont="1" applyFill="1" applyAlignment="1" applyProtection="1">
      <alignment horizontal="center" vertical="center"/>
    </xf>
    <xf numFmtId="0" fontId="2" fillId="0" borderId="0" xfId="0" applyFont="1" applyAlignment="1" applyProtection="1">
      <alignment vertical="center"/>
    </xf>
    <xf numFmtId="0" fontId="2" fillId="0" borderId="0" xfId="0" applyFont="1" applyAlignment="1" applyProtection="1">
      <alignment horizontal="center" vertical="center"/>
    </xf>
    <xf numFmtId="0" fontId="2" fillId="0" borderId="0" xfId="0" applyFont="1" applyBorder="1" applyAlignment="1" applyProtection="1">
      <alignment horizontal="center" vertical="center"/>
    </xf>
    <xf numFmtId="0" fontId="2" fillId="0" borderId="0" xfId="0" applyFont="1" applyAlignment="1" applyProtection="1">
      <alignment horizontal="center" vertical="top"/>
    </xf>
    <xf numFmtId="0" fontId="2" fillId="0" borderId="0" xfId="0" applyFont="1" applyAlignment="1" applyProtection="1">
      <alignment vertical="top"/>
    </xf>
    <xf numFmtId="0" fontId="4" fillId="0" borderId="0" xfId="0" applyFont="1" applyAlignment="1" applyProtection="1">
      <alignment horizontal="center" vertical="top"/>
    </xf>
    <xf numFmtId="0" fontId="0" fillId="0" borderId="0" xfId="0" applyFont="1" applyAlignment="1" applyProtection="1">
      <alignment horizontal="center" vertical="center"/>
    </xf>
    <xf numFmtId="0" fontId="2" fillId="0" borderId="0" xfId="0" applyFont="1" applyFill="1" applyAlignment="1" applyProtection="1">
      <alignment horizontal="center" vertical="center"/>
    </xf>
    <xf numFmtId="0" fontId="4" fillId="0" borderId="0" xfId="0" applyFont="1" applyBorder="1" applyAlignment="1" applyProtection="1">
      <alignment vertical="center"/>
    </xf>
    <xf numFmtId="0" fontId="4" fillId="0" borderId="0" xfId="0" applyFont="1" applyAlignment="1" applyProtection="1">
      <alignment vertical="center"/>
    </xf>
    <xf numFmtId="0" fontId="2" fillId="0" borderId="0" xfId="0" applyFont="1" applyFill="1" applyBorder="1" applyAlignment="1" applyProtection="1">
      <alignment horizontal="center" vertical="center"/>
    </xf>
    <xf numFmtId="0" fontId="8" fillId="0" borderId="0" xfId="0" applyFont="1" applyAlignment="1">
      <alignment vertical="top"/>
    </xf>
    <xf numFmtId="0" fontId="8" fillId="0" borderId="0" xfId="0" applyFont="1" applyBorder="1" applyAlignment="1">
      <alignment vertical="top"/>
    </xf>
    <xf numFmtId="0" fontId="8" fillId="0" borderId="0" xfId="0" applyFont="1" applyAlignment="1">
      <alignment horizontal="center" vertical="top"/>
    </xf>
    <xf numFmtId="0" fontId="2" fillId="0" borderId="0" xfId="0" applyFont="1" applyAlignment="1" applyProtection="1">
      <alignment horizontal="center" vertical="center" wrapText="1"/>
    </xf>
    <xf numFmtId="0" fontId="2" fillId="0" borderId="0" xfId="0" applyFont="1" applyBorder="1" applyAlignment="1" applyProtection="1">
      <alignment horizontal="center" vertical="center" wrapText="1"/>
    </xf>
    <xf numFmtId="0" fontId="0" fillId="0" borderId="0" xfId="0" applyFont="1"/>
    <xf numFmtId="0" fontId="0" fillId="0" borderId="0" xfId="0" applyFont="1" applyAlignment="1">
      <alignment vertical="top"/>
    </xf>
    <xf numFmtId="0" fontId="2" fillId="0" borderId="0" xfId="0" applyFont="1" applyBorder="1" applyAlignment="1" applyProtection="1">
      <alignment horizontal="left" vertical="center" wrapText="1"/>
    </xf>
    <xf numFmtId="0" fontId="11" fillId="0" borderId="0" xfId="0" applyFont="1" applyAlignment="1" applyProtection="1">
      <alignment horizontal="center" vertical="top"/>
    </xf>
    <xf numFmtId="0" fontId="11" fillId="0" borderId="0" xfId="0" applyFont="1" applyAlignment="1" applyProtection="1">
      <alignment horizontal="center" vertical="center"/>
    </xf>
    <xf numFmtId="0" fontId="11" fillId="0" borderId="0" xfId="0" applyFont="1" applyBorder="1" applyAlignment="1" applyProtection="1">
      <alignment horizontal="center" vertical="center" wrapText="1"/>
    </xf>
    <xf numFmtId="0" fontId="11" fillId="0" borderId="0" xfId="0" applyFont="1" applyFill="1" applyAlignment="1" applyProtection="1">
      <alignment horizontal="center" vertical="center"/>
    </xf>
    <xf numFmtId="0" fontId="11" fillId="0" borderId="0" xfId="0" applyFont="1" applyFill="1" applyBorder="1" applyAlignment="1" applyProtection="1">
      <alignment horizontal="center" vertical="center"/>
    </xf>
    <xf numFmtId="0" fontId="2" fillId="0" borderId="2" xfId="0" applyFont="1" applyBorder="1" applyAlignment="1" applyProtection="1">
      <alignment horizontal="center" vertical="center" wrapText="1"/>
    </xf>
    <xf numFmtId="9" fontId="2" fillId="0" borderId="0" xfId="1" applyFont="1" applyBorder="1" applyAlignment="1" applyProtection="1">
      <alignment horizontal="left" vertical="center"/>
    </xf>
    <xf numFmtId="0" fontId="12" fillId="0" borderId="0" xfId="0" applyFont="1" applyAlignment="1">
      <alignment vertical="center"/>
    </xf>
    <xf numFmtId="0" fontId="2" fillId="0" borderId="0" xfId="0" applyFont="1" applyBorder="1" applyAlignment="1" applyProtection="1">
      <alignment horizontal="left" vertical="center"/>
    </xf>
    <xf numFmtId="0" fontId="2" fillId="0" borderId="0" xfId="0" applyFont="1"/>
    <xf numFmtId="0" fontId="4" fillId="0" borderId="4" xfId="0" applyFont="1" applyBorder="1" applyAlignment="1" applyProtection="1">
      <alignment vertical="center"/>
    </xf>
    <xf numFmtId="0" fontId="2" fillId="0" borderId="6" xfId="0" applyFont="1" applyBorder="1" applyAlignment="1" applyProtection="1">
      <alignment horizontal="left" vertical="center" wrapText="1"/>
    </xf>
    <xf numFmtId="0" fontId="4" fillId="0" borderId="0" xfId="0" applyFont="1" applyBorder="1" applyAlignment="1" applyProtection="1">
      <alignment horizontal="center" vertical="center" wrapText="1"/>
    </xf>
    <xf numFmtId="0" fontId="8" fillId="0" borderId="0" xfId="0" applyFont="1" applyFill="1" applyBorder="1" applyAlignment="1">
      <alignment horizontal="center" vertical="top"/>
    </xf>
    <xf numFmtId="0" fontId="8" fillId="0" borderId="0" xfId="0" applyFont="1" applyAlignment="1">
      <alignment vertical="center"/>
    </xf>
    <xf numFmtId="0" fontId="8" fillId="0" borderId="0" xfId="0" applyFont="1" applyBorder="1" applyAlignment="1">
      <alignment horizontal="center" vertical="center"/>
    </xf>
    <xf numFmtId="0" fontId="8" fillId="0" borderId="0" xfId="0" applyFont="1" applyBorder="1" applyAlignment="1">
      <alignment horizontal="center" vertical="top"/>
    </xf>
    <xf numFmtId="0" fontId="8" fillId="0" borderId="0" xfId="0" applyFont="1" applyAlignment="1">
      <alignment vertical="top" wrapText="1"/>
    </xf>
    <xf numFmtId="0" fontId="10" fillId="0" borderId="0" xfId="0" applyFont="1"/>
    <xf numFmtId="0" fontId="6" fillId="6" borderId="0" xfId="0" applyFont="1" applyFill="1" applyBorder="1" applyAlignment="1">
      <alignment vertical="center"/>
    </xf>
    <xf numFmtId="0" fontId="12" fillId="0" borderId="0" xfId="0" applyFont="1" applyAlignment="1">
      <alignment horizontal="right" vertical="center"/>
    </xf>
    <xf numFmtId="0" fontId="12" fillId="0" borderId="0" xfId="0" applyFont="1" applyAlignment="1">
      <alignment horizontal="center" vertical="center"/>
    </xf>
    <xf numFmtId="0" fontId="0" fillId="0" borderId="0" xfId="0" applyFont="1" applyAlignment="1">
      <alignment vertical="center"/>
    </xf>
    <xf numFmtId="0" fontId="6" fillId="0" borderId="1" xfId="0" applyFont="1" applyFill="1" applyBorder="1" applyAlignment="1">
      <alignment horizontal="left" vertical="center"/>
    </xf>
    <xf numFmtId="0" fontId="3" fillId="0" borderId="2" xfId="0" applyFont="1" applyFill="1" applyBorder="1" applyAlignment="1">
      <alignment horizontal="center" vertical="center"/>
    </xf>
    <xf numFmtId="0" fontId="8" fillId="0" borderId="17" xfId="0" applyFont="1" applyBorder="1" applyAlignment="1" applyProtection="1">
      <alignment horizontal="right" vertical="top" indent="1"/>
      <protection hidden="1"/>
    </xf>
    <xf numFmtId="0" fontId="8" fillId="0" borderId="16" xfId="0" applyFont="1" applyBorder="1" applyAlignment="1" applyProtection="1">
      <alignment horizontal="center" vertical="top"/>
      <protection hidden="1"/>
    </xf>
    <xf numFmtId="0" fontId="0" fillId="0" borderId="0" xfId="0" applyFont="1" applyAlignment="1">
      <alignment horizontal="center"/>
    </xf>
    <xf numFmtId="0" fontId="0" fillId="0" borderId="3" xfId="0" applyFont="1" applyBorder="1" applyAlignment="1">
      <alignment horizontal="center" vertical="center"/>
    </xf>
    <xf numFmtId="0" fontId="8" fillId="0" borderId="5" xfId="0" applyFont="1" applyBorder="1" applyAlignment="1" applyProtection="1">
      <alignment horizontal="right" vertical="top" indent="1"/>
      <protection hidden="1"/>
    </xf>
    <xf numFmtId="0" fontId="8" fillId="0" borderId="3" xfId="0" applyFont="1" applyBorder="1" applyAlignment="1" applyProtection="1">
      <alignment horizontal="center" vertical="top"/>
      <protection hidden="1"/>
    </xf>
    <xf numFmtId="0" fontId="0" fillId="0" borderId="0" xfId="0" applyFont="1" applyAlignment="1">
      <alignment horizontal="right"/>
    </xf>
    <xf numFmtId="0" fontId="0" fillId="0" borderId="17" xfId="0" applyFont="1" applyFill="1" applyBorder="1" applyAlignment="1">
      <alignment horizontal="center" vertical="center"/>
    </xf>
    <xf numFmtId="0" fontId="8" fillId="0" borderId="5" xfId="0" applyFont="1" applyFill="1" applyBorder="1" applyAlignment="1">
      <alignment horizontal="center" vertical="center"/>
    </xf>
    <xf numFmtId="0" fontId="0" fillId="0" borderId="5" xfId="0" applyFont="1" applyFill="1" applyBorder="1" applyAlignment="1">
      <alignment horizontal="center" vertical="center"/>
    </xf>
    <xf numFmtId="0" fontId="0" fillId="0" borderId="9" xfId="0" applyFont="1" applyFill="1" applyBorder="1" applyAlignment="1">
      <alignment horizontal="center" vertical="center"/>
    </xf>
    <xf numFmtId="0" fontId="2" fillId="0" borderId="0" xfId="0" applyFont="1" applyBorder="1" applyAlignment="1">
      <alignment vertical="top"/>
    </xf>
    <xf numFmtId="0" fontId="2" fillId="0" borderId="4" xfId="0" applyFont="1" applyBorder="1" applyAlignment="1">
      <alignment vertical="top"/>
    </xf>
    <xf numFmtId="0" fontId="2" fillId="0" borderId="0" xfId="0" applyFont="1" applyBorder="1" applyAlignment="1">
      <alignment horizontal="left" vertical="top"/>
    </xf>
    <xf numFmtId="0" fontId="2" fillId="0" borderId="0" xfId="0" applyFont="1" applyFill="1" applyBorder="1" applyAlignment="1">
      <alignment horizontal="left" vertical="top"/>
    </xf>
    <xf numFmtId="0" fontId="3" fillId="4" borderId="17" xfId="0" applyFont="1" applyFill="1" applyBorder="1"/>
    <xf numFmtId="0" fontId="8" fillId="0" borderId="5" xfId="0" applyFont="1" applyBorder="1" applyAlignment="1">
      <alignment horizontal="left" vertical="top" indent="2"/>
    </xf>
    <xf numFmtId="0" fontId="9" fillId="4" borderId="5" xfId="0" applyFont="1" applyFill="1" applyBorder="1" applyAlignment="1">
      <alignment vertical="top"/>
    </xf>
    <xf numFmtId="0" fontId="0" fillId="0" borderId="0" xfId="0" applyAlignment="1">
      <alignment horizontal="center"/>
    </xf>
    <xf numFmtId="164" fontId="2" fillId="0" borderId="0" xfId="0" applyNumberFormat="1" applyFont="1" applyBorder="1" applyAlignment="1" applyProtection="1">
      <alignment horizontal="center" vertical="center"/>
    </xf>
    <xf numFmtId="2" fontId="0" fillId="0" borderId="0" xfId="0" applyNumberFormat="1" applyAlignment="1">
      <alignment horizontal="center" vertical="center"/>
    </xf>
    <xf numFmtId="2" fontId="15" fillId="8" borderId="0" xfId="0" applyNumberFormat="1" applyFont="1" applyFill="1" applyAlignment="1">
      <alignment horizontal="center" vertical="center"/>
    </xf>
    <xf numFmtId="0" fontId="4" fillId="0" borderId="2" xfId="0" applyFont="1" applyFill="1" applyBorder="1" applyAlignment="1">
      <alignment horizontal="center" vertical="center"/>
    </xf>
    <xf numFmtId="0" fontId="16" fillId="0" borderId="0" xfId="0" applyFont="1" applyAlignment="1">
      <alignment vertical="top"/>
    </xf>
    <xf numFmtId="0" fontId="6" fillId="6" borderId="0" xfId="0" applyFont="1" applyFill="1" applyBorder="1" applyAlignment="1">
      <alignment horizontal="left" vertical="center"/>
    </xf>
    <xf numFmtId="0" fontId="17" fillId="6" borderId="0" xfId="0" applyFont="1" applyFill="1" applyBorder="1" applyAlignment="1">
      <alignment horizontal="center" vertical="center"/>
    </xf>
    <xf numFmtId="0" fontId="16" fillId="0" borderId="0" xfId="0" applyFont="1" applyBorder="1" applyAlignment="1">
      <alignment vertical="top"/>
    </xf>
    <xf numFmtId="0" fontId="8" fillId="0" borderId="12"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pplyProtection="1">
      <alignment horizontal="right" vertical="top" indent="1"/>
      <protection hidden="1"/>
    </xf>
    <xf numFmtId="0" fontId="2" fillId="0" borderId="18" xfId="0" applyFont="1" applyBorder="1" applyAlignment="1" applyProtection="1">
      <alignment horizontal="center" vertical="top"/>
      <protection hidden="1"/>
    </xf>
    <xf numFmtId="0" fontId="0" fillId="0" borderId="5" xfId="0" applyFont="1" applyBorder="1" applyAlignment="1">
      <alignment horizontal="center" vertical="center"/>
    </xf>
    <xf numFmtId="0" fontId="6" fillId="6" borderId="2" xfId="0" applyFont="1" applyFill="1" applyBorder="1" applyAlignment="1">
      <alignment horizontal="center" vertical="center"/>
    </xf>
    <xf numFmtId="0" fontId="2" fillId="0" borderId="5" xfId="0" applyFont="1" applyBorder="1" applyAlignment="1">
      <alignment horizontal="left" vertical="top" indent="2"/>
    </xf>
    <xf numFmtId="0" fontId="2" fillId="0" borderId="5" xfId="0" applyFont="1" applyFill="1" applyBorder="1" applyAlignment="1">
      <alignment horizontal="left" vertical="top" indent="2"/>
    </xf>
    <xf numFmtId="0" fontId="8" fillId="0" borderId="2" xfId="0" applyFont="1" applyBorder="1" applyAlignment="1">
      <alignment horizontal="center" vertical="center" wrapText="1"/>
    </xf>
    <xf numFmtId="0" fontId="8" fillId="0" borderId="2" xfId="0" applyFont="1" applyBorder="1" applyAlignment="1">
      <alignment horizontal="center" vertical="center"/>
    </xf>
    <xf numFmtId="0" fontId="2" fillId="0" borderId="0" xfId="0" applyFont="1" applyAlignment="1">
      <alignment horizontal="center" vertical="center"/>
    </xf>
    <xf numFmtId="0" fontId="2" fillId="4" borderId="8" xfId="0" applyFont="1" applyFill="1" applyBorder="1" applyAlignment="1">
      <alignment horizontal="center" vertical="center"/>
    </xf>
    <xf numFmtId="0" fontId="0" fillId="4" borderId="2" xfId="0" applyFont="1" applyFill="1" applyBorder="1" applyAlignment="1">
      <alignment horizontal="center" vertical="center"/>
    </xf>
    <xf numFmtId="0" fontId="18" fillId="0" borderId="0" xfId="0" applyFont="1" applyFill="1" applyBorder="1" applyAlignment="1" applyProtection="1">
      <alignment horizontal="left" vertical="center"/>
    </xf>
    <xf numFmtId="0" fontId="0" fillId="0" borderId="4" xfId="0" applyFont="1" applyBorder="1" applyAlignment="1">
      <alignment horizontal="left" vertical="center" indent="2"/>
    </xf>
    <xf numFmtId="0" fontId="2" fillId="0" borderId="0" xfId="0" applyFont="1" applyAlignment="1">
      <alignment vertical="center"/>
    </xf>
    <xf numFmtId="0" fontId="2" fillId="0" borderId="0" xfId="0" applyFont="1" applyAlignment="1">
      <alignment horizontal="right" vertical="center"/>
    </xf>
    <xf numFmtId="0" fontId="2" fillId="0" borderId="10" xfId="0" applyFont="1" applyBorder="1" applyAlignment="1">
      <alignment horizontal="center"/>
    </xf>
    <xf numFmtId="0" fontId="2" fillId="0" borderId="11" xfId="0" applyFont="1" applyBorder="1" applyAlignment="1">
      <alignment horizontal="center"/>
    </xf>
    <xf numFmtId="0" fontId="2" fillId="0" borderId="4" xfId="0" applyFont="1" applyBorder="1" applyAlignment="1">
      <alignment horizontal="center"/>
    </xf>
    <xf numFmtId="0" fontId="2" fillId="0" borderId="0" xfId="0" applyFont="1" applyBorder="1" applyAlignment="1">
      <alignment horizontal="center"/>
    </xf>
    <xf numFmtId="0" fontId="3" fillId="4" borderId="6" xfId="0" applyFont="1" applyFill="1" applyBorder="1"/>
    <xf numFmtId="0" fontId="19" fillId="0" borderId="0" xfId="0" applyFont="1" applyFill="1" applyBorder="1" applyAlignment="1" applyProtection="1">
      <alignment horizontal="left" vertical="center"/>
    </xf>
    <xf numFmtId="0" fontId="21" fillId="0" borderId="0" xfId="0" applyFont="1" applyFill="1" applyBorder="1" applyAlignment="1" applyProtection="1">
      <alignment vertical="top" wrapText="1"/>
    </xf>
    <xf numFmtId="0" fontId="22" fillId="0" borderId="0" xfId="0" applyFont="1"/>
    <xf numFmtId="0" fontId="2" fillId="4" borderId="6" xfId="0" applyFont="1" applyFill="1" applyBorder="1" applyAlignment="1">
      <alignment horizontal="center" vertical="center"/>
    </xf>
    <xf numFmtId="0" fontId="2" fillId="4" borderId="7" xfId="0" applyFont="1" applyFill="1" applyBorder="1" applyAlignment="1">
      <alignment horizontal="center" vertical="center"/>
    </xf>
    <xf numFmtId="0" fontId="9" fillId="4" borderId="6" xfId="0" applyFont="1" applyFill="1" applyBorder="1" applyAlignment="1">
      <alignment vertical="top"/>
    </xf>
    <xf numFmtId="0" fontId="2" fillId="0" borderId="14" xfId="0" applyFont="1" applyBorder="1" applyAlignment="1">
      <alignment horizontal="center" vertical="center"/>
    </xf>
    <xf numFmtId="0" fontId="2" fillId="3" borderId="20" xfId="0" applyFont="1" applyFill="1" applyBorder="1" applyAlignment="1" applyProtection="1">
      <alignment horizontal="center" vertical="center"/>
      <protection locked="0"/>
    </xf>
    <xf numFmtId="0" fontId="11" fillId="0" borderId="15" xfId="0" applyFont="1" applyFill="1" applyBorder="1" applyAlignment="1" applyProtection="1">
      <alignment horizontal="center" vertical="center"/>
    </xf>
    <xf numFmtId="0" fontId="2" fillId="3" borderId="2" xfId="0" applyFont="1" applyFill="1" applyBorder="1" applyAlignment="1" applyProtection="1">
      <alignment horizontal="center" vertical="center" wrapText="1"/>
    </xf>
    <xf numFmtId="0" fontId="11" fillId="0" borderId="12" xfId="0" applyFont="1" applyFill="1" applyBorder="1" applyAlignment="1" applyProtection="1">
      <alignment horizontal="center" vertical="center"/>
    </xf>
    <xf numFmtId="1" fontId="11" fillId="0" borderId="0" xfId="0" applyNumberFormat="1" applyFont="1" applyFill="1" applyBorder="1" applyAlignment="1" applyProtection="1">
      <alignment horizontal="center" vertical="center"/>
    </xf>
    <xf numFmtId="164" fontId="11" fillId="0" borderId="0" xfId="0" applyNumberFormat="1" applyFont="1" applyFill="1" applyBorder="1" applyAlignment="1" applyProtection="1">
      <alignment horizontal="center" vertical="center"/>
    </xf>
    <xf numFmtId="1" fontId="11" fillId="0" borderId="0" xfId="0" applyNumberFormat="1" applyFont="1" applyAlignment="1" applyProtection="1">
      <alignment horizontal="center" vertical="center"/>
    </xf>
    <xf numFmtId="0" fontId="2" fillId="0" borderId="0" xfId="0" applyFont="1" applyProtection="1"/>
    <xf numFmtId="0" fontId="0" fillId="0" borderId="0" xfId="0" applyProtection="1"/>
    <xf numFmtId="0" fontId="12" fillId="0" borderId="0" xfId="0" applyFont="1" applyAlignment="1" applyProtection="1">
      <alignment vertical="center"/>
    </xf>
    <xf numFmtId="0" fontId="0" fillId="0" borderId="0" xfId="0" applyFont="1" applyProtection="1"/>
    <xf numFmtId="0" fontId="11" fillId="0" borderId="0" xfId="0" applyFont="1" applyProtection="1"/>
    <xf numFmtId="0" fontId="22" fillId="0" borderId="0" xfId="0" applyFont="1" applyBorder="1"/>
    <xf numFmtId="0" fontId="8" fillId="0" borderId="8" xfId="0" applyFont="1" applyBorder="1" applyAlignment="1">
      <alignment horizontal="center" vertical="center" wrapText="1"/>
    </xf>
    <xf numFmtId="1" fontId="2" fillId="0" borderId="0" xfId="0" applyNumberFormat="1" applyFont="1" applyBorder="1" applyAlignment="1" applyProtection="1">
      <alignment horizontal="center" vertical="center"/>
    </xf>
    <xf numFmtId="0" fontId="29" fillId="9" borderId="0" xfId="0" applyFont="1" applyFill="1" applyAlignment="1">
      <alignment vertical="center"/>
    </xf>
    <xf numFmtId="0" fontId="29" fillId="9" borderId="0" xfId="0" applyFont="1" applyFill="1" applyAlignment="1">
      <alignment vertical="center" wrapText="1"/>
    </xf>
    <xf numFmtId="0" fontId="30" fillId="0" borderId="0" xfId="0" applyFont="1" applyAlignment="1">
      <alignment vertical="center"/>
    </xf>
    <xf numFmtId="0" fontId="30" fillId="0" borderId="0" xfId="0" applyFont="1" applyAlignment="1">
      <alignment horizontal="left" vertical="center"/>
    </xf>
    <xf numFmtId="0" fontId="32" fillId="0" borderId="0" xfId="0" applyFont="1" applyAlignment="1">
      <alignment horizontal="left" vertical="center"/>
    </xf>
    <xf numFmtId="0" fontId="34" fillId="0" borderId="4" xfId="0" applyFont="1" applyBorder="1" applyAlignment="1">
      <alignment horizontal="left" vertical="center"/>
    </xf>
    <xf numFmtId="0" fontId="35" fillId="0" borderId="4" xfId="0" applyFont="1" applyBorder="1" applyAlignment="1">
      <alignment horizontal="left" vertical="center"/>
    </xf>
    <xf numFmtId="0" fontId="35" fillId="0" borderId="4" xfId="0" applyFont="1" applyBorder="1" applyAlignment="1">
      <alignment horizontal="left" vertical="top"/>
    </xf>
    <xf numFmtId="0" fontId="30" fillId="0" borderId="0" xfId="0" applyFont="1" applyAlignment="1">
      <alignment vertical="center" wrapText="1"/>
    </xf>
    <xf numFmtId="0" fontId="30" fillId="0" borderId="4" xfId="0" applyFont="1" applyBorder="1" applyAlignment="1">
      <alignment vertical="center"/>
    </xf>
    <xf numFmtId="0" fontId="30" fillId="0" borderId="0" xfId="0" applyFont="1"/>
    <xf numFmtId="0" fontId="30" fillId="0" borderId="4" xfId="0" applyFont="1" applyBorder="1" applyAlignment="1">
      <alignment horizontal="left" vertical="center"/>
    </xf>
    <xf numFmtId="0" fontId="30" fillId="0" borderId="0" xfId="0" applyFont="1" applyAlignment="1">
      <alignment horizontal="center" vertical="center"/>
    </xf>
    <xf numFmtId="0" fontId="30" fillId="0" borderId="0" xfId="0" applyFont="1" applyAlignment="1">
      <alignment horizontal="center" vertical="center" wrapText="1"/>
    </xf>
    <xf numFmtId="0" fontId="37" fillId="0" borderId="0" xfId="0" applyFont="1" applyAlignment="1">
      <alignment horizontal="center" vertical="center" wrapText="1"/>
    </xf>
    <xf numFmtId="0" fontId="40" fillId="7" borderId="0" xfId="0" applyFont="1" applyFill="1" applyAlignment="1">
      <alignment horizontal="center" vertical="center" wrapText="1"/>
    </xf>
    <xf numFmtId="0" fontId="38" fillId="12" borderId="0" xfId="0" applyFont="1" applyFill="1" applyAlignment="1">
      <alignment horizontal="center" vertical="center" wrapText="1"/>
    </xf>
    <xf numFmtId="0" fontId="32" fillId="0" borderId="0" xfId="0" applyFont="1" applyAlignment="1">
      <alignment vertical="center"/>
    </xf>
    <xf numFmtId="0" fontId="32" fillId="0" borderId="0" xfId="0" applyFont="1" applyAlignment="1">
      <alignment vertical="center" wrapText="1"/>
    </xf>
    <xf numFmtId="0" fontId="30" fillId="0" borderId="0" xfId="0" applyFont="1" applyAlignment="1">
      <alignment horizontal="left" vertical="center" wrapText="1"/>
    </xf>
    <xf numFmtId="0" fontId="37" fillId="0" borderId="0" xfId="0" applyFont="1" applyAlignment="1">
      <alignment horizontal="center" vertical="center"/>
    </xf>
    <xf numFmtId="0" fontId="34" fillId="0" borderId="0" xfId="0" applyFont="1" applyAlignment="1">
      <alignment vertical="center"/>
    </xf>
    <xf numFmtId="0" fontId="34" fillId="0" borderId="0" xfId="0" applyFont="1" applyAlignment="1">
      <alignment vertical="center" wrapText="1"/>
    </xf>
    <xf numFmtId="0" fontId="29" fillId="9" borderId="4" xfId="0" applyFont="1" applyFill="1" applyBorder="1" applyAlignment="1">
      <alignment horizontal="left" vertical="center"/>
    </xf>
    <xf numFmtId="0" fontId="34" fillId="13" borderId="4" xfId="0" applyFont="1" applyFill="1" applyBorder="1" applyAlignment="1">
      <alignment horizontal="left" vertical="center"/>
    </xf>
    <xf numFmtId="0" fontId="34" fillId="13" borderId="0" xfId="0" applyFont="1" applyFill="1" applyAlignment="1">
      <alignment vertical="center"/>
    </xf>
    <xf numFmtId="0" fontId="34" fillId="13" borderId="0" xfId="0" applyFont="1" applyFill="1" applyAlignment="1">
      <alignment vertical="center" wrapText="1"/>
    </xf>
    <xf numFmtId="0" fontId="30" fillId="13" borderId="4" xfId="0" applyFont="1" applyFill="1" applyBorder="1" applyAlignment="1">
      <alignment vertical="center"/>
    </xf>
    <xf numFmtId="0" fontId="34" fillId="13" borderId="0" xfId="0" applyFont="1" applyFill="1" applyAlignment="1">
      <alignment horizontal="left" vertical="center"/>
    </xf>
    <xf numFmtId="0" fontId="35" fillId="0" borderId="0" xfId="0" applyFont="1" applyAlignment="1">
      <alignment vertical="center"/>
    </xf>
    <xf numFmtId="0" fontId="35" fillId="0" borderId="0" xfId="0" applyFont="1" applyAlignment="1">
      <alignment vertical="center" wrapText="1"/>
    </xf>
    <xf numFmtId="0" fontId="35" fillId="0" borderId="0" xfId="0" applyFont="1" applyAlignment="1">
      <alignment horizontal="left" vertical="center"/>
    </xf>
    <xf numFmtId="0" fontId="35" fillId="0" borderId="0" xfId="0" applyFont="1" applyAlignment="1">
      <alignment horizontal="left" vertical="center" wrapText="1"/>
    </xf>
    <xf numFmtId="0" fontId="35" fillId="13" borderId="4" xfId="0" applyFont="1" applyFill="1" applyBorder="1" applyAlignment="1">
      <alignment horizontal="left" vertical="center"/>
    </xf>
    <xf numFmtId="0" fontId="35" fillId="13" borderId="0" xfId="0" applyFont="1" applyFill="1" applyAlignment="1">
      <alignment horizontal="left" vertical="center"/>
    </xf>
    <xf numFmtId="0" fontId="35" fillId="13" borderId="0" xfId="0" applyFont="1" applyFill="1" applyAlignment="1">
      <alignment horizontal="left" vertical="center" wrapText="1"/>
    </xf>
    <xf numFmtId="0" fontId="35" fillId="0" borderId="0" xfId="0" applyFont="1" applyAlignment="1">
      <alignment horizontal="left" vertical="top"/>
    </xf>
    <xf numFmtId="0" fontId="35" fillId="13" borderId="4" xfId="0" applyFont="1" applyFill="1" applyBorder="1" applyAlignment="1">
      <alignment horizontal="left" vertical="top"/>
    </xf>
    <xf numFmtId="0" fontId="35" fillId="13" borderId="0" xfId="0" applyFont="1" applyFill="1" applyAlignment="1">
      <alignment horizontal="left" vertical="top"/>
    </xf>
    <xf numFmtId="0" fontId="30" fillId="0" borderId="0" xfId="0" applyFont="1" applyAlignment="1">
      <alignment horizontal="center"/>
    </xf>
    <xf numFmtId="0" fontId="35" fillId="13" borderId="4" xfId="0" applyFont="1" applyFill="1" applyBorder="1" applyAlignment="1">
      <alignment horizontal="right" vertical="top"/>
    </xf>
    <xf numFmtId="0" fontId="34" fillId="13" borderId="0" xfId="0" applyFont="1" applyFill="1" applyAlignment="1">
      <alignment horizontal="left" vertical="center" wrapText="1"/>
    </xf>
    <xf numFmtId="0" fontId="40" fillId="9" borderId="4" xfId="0" applyFont="1" applyFill="1" applyBorder="1" applyAlignment="1">
      <alignment horizontal="left" vertical="center"/>
    </xf>
    <xf numFmtId="0" fontId="40" fillId="9" borderId="0" xfId="0" applyFont="1" applyFill="1" applyAlignment="1">
      <alignment horizontal="left" vertical="center"/>
    </xf>
    <xf numFmtId="0" fontId="40" fillId="9" borderId="0" xfId="0" applyFont="1" applyFill="1" applyAlignment="1">
      <alignment horizontal="left" vertical="center" wrapText="1"/>
    </xf>
    <xf numFmtId="0" fontId="30" fillId="13" borderId="0" xfId="0" applyFont="1" applyFill="1" applyAlignment="1">
      <alignment vertical="center" wrapText="1"/>
    </xf>
    <xf numFmtId="0" fontId="42" fillId="0" borderId="0" xfId="0" applyFont="1" applyAlignment="1">
      <alignment horizontal="left" vertical="center"/>
    </xf>
    <xf numFmtId="0" fontId="30" fillId="13" borderId="0" xfId="0" applyFont="1" applyFill="1" applyAlignment="1">
      <alignment vertical="center"/>
    </xf>
    <xf numFmtId="0" fontId="18" fillId="0" borderId="4" xfId="0" applyFont="1" applyBorder="1" applyAlignment="1">
      <alignment horizontal="left" vertical="center"/>
    </xf>
    <xf numFmtId="0" fontId="18" fillId="0" borderId="0" xfId="0" applyFont="1" applyAlignment="1">
      <alignment vertical="center"/>
    </xf>
    <xf numFmtId="0" fontId="8" fillId="0" borderId="4" xfId="0" applyFont="1" applyBorder="1" applyAlignment="1">
      <alignment horizontal="right" vertical="center"/>
    </xf>
    <xf numFmtId="0" fontId="9" fillId="0" borderId="4" xfId="0" applyFont="1" applyBorder="1" applyAlignment="1">
      <alignment vertical="center"/>
    </xf>
    <xf numFmtId="0" fontId="9" fillId="0" borderId="0" xfId="0" applyFont="1" applyAlignment="1">
      <alignment vertical="center"/>
    </xf>
    <xf numFmtId="0" fontId="8" fillId="0" borderId="0" xfId="0" applyFont="1" applyBorder="1" applyAlignment="1">
      <alignment vertical="center"/>
    </xf>
    <xf numFmtId="0" fontId="9" fillId="0" borderId="4" xfId="0" applyFont="1" applyBorder="1" applyAlignment="1">
      <alignment horizontal="left" vertical="center"/>
    </xf>
    <xf numFmtId="0" fontId="9" fillId="0" borderId="0" xfId="0" applyFont="1" applyAlignment="1">
      <alignment horizontal="left" vertical="center"/>
    </xf>
    <xf numFmtId="0" fontId="8" fillId="0" borderId="4" xfId="0" applyFont="1" applyBorder="1" applyAlignment="1">
      <alignment vertical="center"/>
    </xf>
    <xf numFmtId="0" fontId="8" fillId="0" borderId="0" xfId="0" applyFont="1" applyAlignment="1">
      <alignment horizontal="center" vertical="center"/>
    </xf>
    <xf numFmtId="0" fontId="4" fillId="0" borderId="4" xfId="0" applyFont="1" applyBorder="1" applyAlignment="1">
      <alignment vertical="top"/>
    </xf>
    <xf numFmtId="0" fontId="4" fillId="0" borderId="0" xfId="0" applyFont="1" applyBorder="1" applyAlignment="1">
      <alignment vertical="top"/>
    </xf>
    <xf numFmtId="0" fontId="4" fillId="0" borderId="4" xfId="0" applyFont="1" applyBorder="1" applyAlignment="1">
      <alignment vertical="center"/>
    </xf>
    <xf numFmtId="0" fontId="4" fillId="0" borderId="0" xfId="0" applyFont="1" applyBorder="1" applyAlignment="1">
      <alignment vertical="center"/>
    </xf>
    <xf numFmtId="0" fontId="2" fillId="0" borderId="0" xfId="0" applyFont="1" applyBorder="1" applyAlignment="1">
      <alignment vertical="center"/>
    </xf>
    <xf numFmtId="0" fontId="2" fillId="0" borderId="0" xfId="0" applyNumberFormat="1" applyFont="1" applyFill="1" applyBorder="1" applyAlignment="1" applyProtection="1">
      <alignment horizontal="center" vertical="center"/>
    </xf>
    <xf numFmtId="0" fontId="8" fillId="0" borderId="0" xfId="0" applyNumberFormat="1" applyFont="1" applyFill="1" applyBorder="1" applyAlignment="1">
      <alignment horizontal="center" vertical="center"/>
    </xf>
    <xf numFmtId="0" fontId="2" fillId="0" borderId="4" xfId="0" applyFont="1" applyBorder="1" applyAlignment="1">
      <alignment horizontal="right" vertical="center"/>
    </xf>
    <xf numFmtId="0" fontId="2" fillId="0" borderId="0" xfId="0" applyFont="1" applyBorder="1" applyAlignment="1">
      <alignment horizontal="left" vertical="center"/>
    </xf>
    <xf numFmtId="0" fontId="2" fillId="0" borderId="0" xfId="0" applyFont="1" applyFill="1" applyBorder="1" applyAlignment="1">
      <alignment horizontal="left" vertical="center"/>
    </xf>
    <xf numFmtId="0" fontId="2" fillId="0" borderId="4" xfId="0" applyFont="1" applyBorder="1" applyAlignment="1">
      <alignment vertical="center"/>
    </xf>
    <xf numFmtId="0" fontId="2" fillId="0" borderId="0" xfId="0" applyFont="1" applyBorder="1" applyAlignment="1">
      <alignment horizontal="center" vertical="top"/>
    </xf>
    <xf numFmtId="0" fontId="44" fillId="0" borderId="0" xfId="0" applyFont="1" applyAlignment="1">
      <alignment horizontal="left" vertical="top" wrapText="1"/>
    </xf>
    <xf numFmtId="0" fontId="46" fillId="0" borderId="24" xfId="0" applyFont="1" applyBorder="1" applyAlignment="1">
      <alignment horizontal="center" vertical="center" wrapText="1"/>
    </xf>
    <xf numFmtId="0" fontId="46" fillId="0" borderId="25" xfId="0" applyFont="1" applyBorder="1" applyAlignment="1">
      <alignment horizontal="center" vertical="center" wrapText="1"/>
    </xf>
    <xf numFmtId="0" fontId="38" fillId="12" borderId="25" xfId="0" applyFont="1" applyFill="1" applyBorder="1" applyAlignment="1">
      <alignment horizontal="center" vertical="center" wrapText="1"/>
    </xf>
    <xf numFmtId="0" fontId="38" fillId="7" borderId="24" xfId="0" applyFont="1" applyFill="1" applyBorder="1" applyAlignment="1">
      <alignment horizontal="center" vertical="center" wrapText="1"/>
    </xf>
    <xf numFmtId="0" fontId="38" fillId="7" borderId="25" xfId="0" applyFont="1" applyFill="1" applyBorder="1" applyAlignment="1">
      <alignment horizontal="center" vertical="center" wrapText="1"/>
    </xf>
    <xf numFmtId="0" fontId="38" fillId="14" borderId="24" xfId="0" applyFont="1" applyFill="1" applyBorder="1" applyAlignment="1">
      <alignment horizontal="center" vertical="center" wrapText="1"/>
    </xf>
    <xf numFmtId="0" fontId="38" fillId="14" borderId="0" xfId="0" applyFont="1" applyFill="1" applyAlignment="1">
      <alignment horizontal="center" vertical="center" wrapText="1"/>
    </xf>
    <xf numFmtId="0" fontId="38" fillId="14" borderId="25" xfId="0" applyFont="1" applyFill="1" applyBorder="1" applyAlignment="1">
      <alignment horizontal="center" vertical="center" wrapText="1"/>
    </xf>
    <xf numFmtId="0" fontId="46" fillId="0" borderId="24" xfId="0" applyFont="1" applyBorder="1" applyAlignment="1">
      <alignment horizontal="center" vertical="center"/>
    </xf>
    <xf numFmtId="0" fontId="46" fillId="0" borderId="25" xfId="0" applyFont="1" applyBorder="1" applyAlignment="1">
      <alignment horizontal="center" vertical="center"/>
    </xf>
    <xf numFmtId="0" fontId="30" fillId="0" borderId="25" xfId="0" applyFont="1" applyBorder="1" applyAlignment="1">
      <alignment horizontal="center" vertical="center"/>
    </xf>
    <xf numFmtId="0" fontId="30" fillId="0" borderId="24" xfId="0" applyFont="1" applyBorder="1" applyAlignment="1">
      <alignment horizontal="center" vertical="center"/>
    </xf>
    <xf numFmtId="0" fontId="30" fillId="0" borderId="0" xfId="0" applyFont="1" applyAlignment="1">
      <alignment horizontal="left" vertical="top" wrapText="1"/>
    </xf>
    <xf numFmtId="0" fontId="35" fillId="0" borderId="25" xfId="0" applyFont="1" applyBorder="1" applyAlignment="1">
      <alignment horizontal="center" vertical="center"/>
    </xf>
    <xf numFmtId="0" fontId="47" fillId="0" borderId="0" xfId="0" applyFont="1" applyAlignment="1">
      <alignment horizontal="left" vertical="top" wrapText="1"/>
    </xf>
    <xf numFmtId="0" fontId="46" fillId="0" borderId="24" xfId="0" applyFont="1" applyBorder="1" applyAlignment="1">
      <alignment horizontal="center"/>
    </xf>
    <xf numFmtId="0" fontId="46" fillId="0" borderId="25" xfId="0" applyFont="1" applyBorder="1" applyAlignment="1">
      <alignment horizontal="center"/>
    </xf>
    <xf numFmtId="0" fontId="30" fillId="0" borderId="0" xfId="0" applyFont="1" applyAlignment="1">
      <alignment horizontal="left" vertical="top"/>
    </xf>
    <xf numFmtId="0" fontId="37" fillId="0" borderId="0" xfId="0" applyFont="1" applyAlignment="1">
      <alignment horizontal="left" vertical="top"/>
    </xf>
    <xf numFmtId="0" fontId="30" fillId="15" borderId="0" xfId="0" applyFont="1" applyFill="1" applyAlignment="1">
      <alignment horizontal="left" vertical="top" wrapText="1"/>
    </xf>
    <xf numFmtId="0" fontId="37" fillId="0" borderId="0" xfId="0" applyFont="1"/>
    <xf numFmtId="0" fontId="48" fillId="0" borderId="0" xfId="0" applyFont="1" applyAlignment="1">
      <alignment wrapText="1"/>
    </xf>
    <xf numFmtId="0" fontId="46" fillId="0" borderId="24" xfId="0" applyFont="1" applyBorder="1" applyAlignment="1">
      <alignment vertical="center"/>
    </xf>
    <xf numFmtId="0" fontId="46" fillId="0" borderId="25" xfId="0" applyFont="1" applyBorder="1" applyAlignment="1">
      <alignment vertical="center"/>
    </xf>
    <xf numFmtId="0" fontId="30" fillId="0" borderId="25" xfId="0" applyFont="1" applyBorder="1" applyAlignment="1">
      <alignment vertical="center"/>
    </xf>
    <xf numFmtId="0" fontId="30" fillId="0" borderId="24" xfId="0" applyFont="1" applyBorder="1" applyAlignment="1">
      <alignment vertical="center"/>
    </xf>
    <xf numFmtId="0" fontId="29" fillId="9" borderId="0" xfId="0" applyFont="1" applyFill="1" applyBorder="1" applyAlignment="1">
      <alignment horizontal="left" vertical="center"/>
    </xf>
    <xf numFmtId="0" fontId="0" fillId="0" borderId="0" xfId="0" applyFont="1" applyAlignment="1" applyProtection="1">
      <alignment horizontal="center" vertical="center" wrapText="1"/>
    </xf>
    <xf numFmtId="0" fontId="0" fillId="0" borderId="6" xfId="0" applyFont="1" applyBorder="1" applyAlignment="1" applyProtection="1">
      <alignment horizontal="center" vertical="center" wrapText="1"/>
    </xf>
    <xf numFmtId="0" fontId="0" fillId="0" borderId="0" xfId="0" applyFont="1" applyBorder="1" applyAlignment="1" applyProtection="1">
      <alignment horizontal="center" vertical="center" wrapText="1"/>
    </xf>
    <xf numFmtId="0" fontId="0" fillId="0" borderId="0" xfId="0" applyFont="1" applyFill="1" applyBorder="1" applyAlignment="1" applyProtection="1">
      <alignment horizontal="center" vertical="center" wrapText="1"/>
    </xf>
    <xf numFmtId="0" fontId="7" fillId="0" borderId="13" xfId="0" applyFont="1" applyFill="1" applyBorder="1" applyAlignment="1" applyProtection="1">
      <alignment horizontal="left" vertical="top" wrapText="1" indent="1"/>
    </xf>
    <xf numFmtId="0" fontId="7" fillId="0" borderId="4" xfId="0" applyFont="1" applyBorder="1" applyAlignment="1" applyProtection="1">
      <alignment vertical="center"/>
    </xf>
    <xf numFmtId="0" fontId="7" fillId="0" borderId="21" xfId="0" applyFont="1" applyBorder="1" applyAlignment="1" applyProtection="1">
      <alignment horizontal="center" vertical="center"/>
    </xf>
    <xf numFmtId="0" fontId="2" fillId="0" borderId="17"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9" xfId="0" applyFont="1" applyFill="1" applyBorder="1" applyAlignment="1">
      <alignment horizontal="center" vertical="center"/>
    </xf>
    <xf numFmtId="0" fontId="7" fillId="0" borderId="0" xfId="0" applyFont="1" applyFill="1" applyBorder="1" applyAlignment="1" applyProtection="1">
      <alignment horizontal="left" vertical="top" wrapText="1" indent="1"/>
    </xf>
    <xf numFmtId="0" fontId="7" fillId="0" borderId="0" xfId="0" applyFont="1" applyBorder="1" applyAlignment="1" applyProtection="1">
      <alignment horizontal="center" vertical="center"/>
    </xf>
    <xf numFmtId="0" fontId="4" fillId="4" borderId="4" xfId="0" applyFont="1" applyFill="1" applyBorder="1" applyAlignment="1" applyProtection="1">
      <alignment vertical="center"/>
    </xf>
    <xf numFmtId="0" fontId="4" fillId="4" borderId="0" xfId="0" applyFont="1" applyFill="1" applyBorder="1" applyAlignment="1" applyProtection="1">
      <alignment horizontal="left" vertical="center"/>
    </xf>
    <xf numFmtId="0" fontId="2" fillId="0" borderId="13" xfId="0" applyFont="1" applyBorder="1" applyAlignment="1">
      <alignment horizontal="center" vertical="center"/>
    </xf>
    <xf numFmtId="0" fontId="2" fillId="3" borderId="26" xfId="0" applyFont="1" applyFill="1" applyBorder="1" applyAlignment="1" applyProtection="1">
      <alignment horizontal="center" vertical="center"/>
      <protection locked="0"/>
    </xf>
    <xf numFmtId="0" fontId="4" fillId="4" borderId="0" xfId="0" applyFont="1" applyFill="1" applyBorder="1" applyAlignment="1" applyProtection="1">
      <alignment vertical="center" wrapText="1"/>
    </xf>
    <xf numFmtId="0" fontId="2" fillId="4" borderId="0" xfId="0" applyFont="1" applyFill="1" applyBorder="1" applyAlignment="1" applyProtection="1">
      <alignment horizontal="center" vertical="center"/>
    </xf>
    <xf numFmtId="0" fontId="28" fillId="4" borderId="0" xfId="0" applyFont="1" applyFill="1" applyBorder="1" applyAlignment="1" applyProtection="1">
      <alignment horizontal="center" vertical="center"/>
    </xf>
    <xf numFmtId="165" fontId="2" fillId="4" borderId="0" xfId="0" applyNumberFormat="1" applyFont="1" applyFill="1" applyBorder="1" applyAlignment="1" applyProtection="1">
      <alignment horizontal="center" vertical="center"/>
    </xf>
    <xf numFmtId="164" fontId="2" fillId="4" borderId="0" xfId="0" applyNumberFormat="1" applyFont="1" applyFill="1" applyBorder="1" applyAlignment="1" applyProtection="1">
      <alignment horizontal="center" vertical="center"/>
    </xf>
    <xf numFmtId="0" fontId="2" fillId="4" borderId="0" xfId="0" applyFont="1" applyFill="1" applyBorder="1" applyAlignment="1" applyProtection="1">
      <alignment horizontal="left" vertical="center"/>
    </xf>
    <xf numFmtId="0" fontId="2" fillId="4" borderId="0" xfId="0" applyFont="1" applyFill="1" applyBorder="1" applyAlignment="1" applyProtection="1">
      <alignment vertical="center" wrapText="1"/>
    </xf>
    <xf numFmtId="0" fontId="5" fillId="5" borderId="0" xfId="0" applyFont="1" applyFill="1" applyBorder="1" applyAlignment="1" applyProtection="1">
      <alignment vertical="center"/>
    </xf>
    <xf numFmtId="0" fontId="27" fillId="5" borderId="0" xfId="0" applyFont="1" applyFill="1" applyBorder="1" applyAlignment="1" applyProtection="1">
      <alignment vertical="center"/>
    </xf>
    <xf numFmtId="0" fontId="50" fillId="0" borderId="24" xfId="0" applyFont="1" applyBorder="1" applyAlignment="1">
      <alignment horizontal="center" vertical="center"/>
    </xf>
    <xf numFmtId="0" fontId="51" fillId="0" borderId="25" xfId="0" applyFont="1" applyBorder="1" applyAlignment="1">
      <alignment horizontal="center" vertical="center"/>
    </xf>
    <xf numFmtId="0" fontId="2" fillId="0" borderId="0" xfId="0" applyFont="1" applyAlignment="1">
      <alignment horizontal="center"/>
    </xf>
    <xf numFmtId="0" fontId="3" fillId="4" borderId="10" xfId="0" applyFont="1" applyFill="1" applyBorder="1" applyAlignment="1">
      <alignment horizontal="center" vertical="center"/>
    </xf>
    <xf numFmtId="0" fontId="2" fillId="0" borderId="4" xfId="0" applyFont="1" applyBorder="1" applyAlignment="1">
      <alignment horizontal="center" vertical="center"/>
    </xf>
    <xf numFmtId="0" fontId="2" fillId="0" borderId="4" xfId="0" applyFont="1" applyFill="1" applyBorder="1" applyAlignment="1">
      <alignment horizontal="center" vertical="center"/>
    </xf>
    <xf numFmtId="0" fontId="2" fillId="0" borderId="0" xfId="0" applyFont="1" applyFill="1" applyBorder="1" applyAlignment="1">
      <alignment horizontal="center" vertical="center"/>
    </xf>
    <xf numFmtId="0" fontId="9" fillId="4" borderId="4" xfId="0" applyFont="1" applyFill="1" applyBorder="1" applyAlignment="1">
      <alignment horizontal="center" vertical="center"/>
    </xf>
    <xf numFmtId="0" fontId="8" fillId="0" borderId="4" xfId="0" applyFont="1" applyBorder="1" applyAlignment="1">
      <alignment horizontal="center" vertical="center"/>
    </xf>
    <xf numFmtId="0" fontId="0" fillId="0" borderId="0" xfId="0" applyAlignment="1">
      <alignment horizontal="center" vertical="center"/>
    </xf>
    <xf numFmtId="0" fontId="6" fillId="6" borderId="0" xfId="0" applyFont="1" applyFill="1" applyBorder="1" applyAlignment="1">
      <alignment horizontal="center" vertical="center"/>
    </xf>
    <xf numFmtId="0" fontId="0" fillId="0" borderId="0" xfId="0" applyFont="1" applyAlignment="1">
      <alignment horizontal="center" vertical="center"/>
    </xf>
    <xf numFmtId="0" fontId="0" fillId="0" borderId="19" xfId="0" applyBorder="1"/>
    <xf numFmtId="0" fontId="8" fillId="0" borderId="0" xfId="0" applyFont="1" applyFill="1" applyBorder="1" applyAlignment="1">
      <alignment horizontal="center" vertical="center"/>
    </xf>
    <xf numFmtId="0" fontId="52" fillId="16" borderId="0" xfId="0" applyFont="1" applyFill="1" applyAlignment="1">
      <alignment vertical="top"/>
    </xf>
    <xf numFmtId="0" fontId="52" fillId="16" borderId="0" xfId="0" applyFont="1" applyFill="1" applyAlignment="1">
      <alignment vertical="center"/>
    </xf>
    <xf numFmtId="0" fontId="20" fillId="17" borderId="10" xfId="0" applyFont="1" applyFill="1" applyBorder="1" applyAlignment="1">
      <alignment vertical="center" wrapText="1"/>
    </xf>
    <xf numFmtId="0" fontId="20" fillId="17" borderId="11" xfId="0" applyFont="1" applyFill="1" applyBorder="1" applyAlignment="1">
      <alignment vertical="center" wrapText="1"/>
    </xf>
    <xf numFmtId="0" fontId="20" fillId="17" borderId="11" xfId="0" applyFont="1" applyFill="1" applyBorder="1" applyAlignment="1">
      <alignment horizontal="center" vertical="center" wrapText="1"/>
    </xf>
    <xf numFmtId="0" fontId="18" fillId="0" borderId="0" xfId="0" applyFont="1" applyAlignment="1">
      <alignment horizontal="left" vertical="center"/>
    </xf>
    <xf numFmtId="0" fontId="53" fillId="0" borderId="0" xfId="0" applyFont="1" applyAlignment="1">
      <alignment horizontal="left" vertical="center" wrapText="1"/>
    </xf>
    <xf numFmtId="0" fontId="53" fillId="0" borderId="0" xfId="0" applyFont="1" applyAlignment="1">
      <alignment horizontal="center" vertical="center" wrapText="1"/>
    </xf>
    <xf numFmtId="0" fontId="0" fillId="0" borderId="0" xfId="0" applyAlignment="1">
      <alignment horizontal="right"/>
    </xf>
    <xf numFmtId="0" fontId="0" fillId="4" borderId="4" xfId="0" applyFont="1" applyFill="1" applyBorder="1" applyAlignment="1" applyProtection="1">
      <alignment vertical="center"/>
    </xf>
    <xf numFmtId="0" fontId="0" fillId="0" borderId="4" xfId="0" applyFont="1" applyBorder="1" applyAlignment="1" applyProtection="1">
      <alignment vertical="center"/>
    </xf>
    <xf numFmtId="0" fontId="52" fillId="16" borderId="0" xfId="0" applyFont="1" applyFill="1" applyBorder="1" applyAlignment="1" applyProtection="1">
      <alignment vertical="center"/>
    </xf>
    <xf numFmtId="0" fontId="52" fillId="18" borderId="0" xfId="0" applyFont="1" applyFill="1" applyBorder="1" applyAlignment="1" applyProtection="1">
      <alignment vertical="center"/>
    </xf>
    <xf numFmtId="0" fontId="15" fillId="8" borderId="0" xfId="0" applyNumberFormat="1" applyFont="1" applyFill="1" applyAlignment="1">
      <alignment horizontal="center" vertical="center"/>
    </xf>
    <xf numFmtId="0" fontId="0" fillId="0" borderId="0" xfId="0" applyNumberFormat="1" applyAlignment="1">
      <alignment horizontal="center" vertical="center"/>
    </xf>
    <xf numFmtId="0" fontId="15" fillId="8" borderId="0" xfId="0" applyNumberFormat="1" applyFont="1" applyFill="1" applyBorder="1" applyAlignment="1">
      <alignment horizontal="center" vertical="center" wrapText="1"/>
    </xf>
    <xf numFmtId="0" fontId="8" fillId="0" borderId="0" xfId="0" applyNumberFormat="1" applyFont="1" applyAlignment="1">
      <alignment vertical="top"/>
    </xf>
    <xf numFmtId="0" fontId="2" fillId="0" borderId="0" xfId="0" applyNumberFormat="1" applyFont="1" applyAlignment="1">
      <alignment vertical="center"/>
    </xf>
    <xf numFmtId="0" fontId="0" fillId="0" borderId="0" xfId="0" applyNumberFormat="1"/>
    <xf numFmtId="0" fontId="30" fillId="0" borderId="0" xfId="0" applyFont="1" applyAlignment="1">
      <alignment horizontal="left" vertical="top" wrapText="1"/>
    </xf>
    <xf numFmtId="0" fontId="0" fillId="0" borderId="0" xfId="0" applyFont="1" applyBorder="1" applyAlignment="1" applyProtection="1">
      <alignment vertical="center"/>
    </xf>
    <xf numFmtId="0" fontId="0" fillId="0" borderId="27" xfId="0" applyFont="1" applyBorder="1" applyAlignment="1" applyProtection="1">
      <alignment vertical="center"/>
    </xf>
    <xf numFmtId="0" fontId="29" fillId="9" borderId="0" xfId="0" applyFont="1" applyFill="1" applyAlignment="1">
      <alignment vertical="center"/>
    </xf>
    <xf numFmtId="0" fontId="46" fillId="0" borderId="25" xfId="0" applyFont="1" applyBorder="1" applyAlignment="1">
      <alignment horizontal="center" vertical="center"/>
    </xf>
    <xf numFmtId="0" fontId="0" fillId="0" borderId="0" xfId="0"/>
    <xf numFmtId="0" fontId="40" fillId="9" borderId="4" xfId="0" applyFont="1" applyFill="1" applyBorder="1" applyAlignment="1">
      <alignment horizontal="left" vertical="center"/>
    </xf>
    <xf numFmtId="0" fontId="46" fillId="0" borderId="24" xfId="0" applyFont="1" applyBorder="1" applyAlignment="1">
      <alignment horizontal="center"/>
    </xf>
    <xf numFmtId="0" fontId="46" fillId="0" borderId="25" xfId="0" applyFont="1" applyBorder="1" applyAlignment="1">
      <alignment horizontal="center"/>
    </xf>
    <xf numFmtId="0" fontId="0" fillId="0" borderId="0" xfId="0"/>
    <xf numFmtId="0" fontId="29" fillId="9" borderId="0" xfId="0" applyFont="1" applyFill="1" applyAlignment="1">
      <alignment vertical="center"/>
    </xf>
    <xf numFmtId="0" fontId="52" fillId="16" borderId="0" xfId="0" applyFont="1" applyFill="1" applyBorder="1" applyAlignment="1" applyProtection="1">
      <alignment horizontal="center" vertical="center"/>
    </xf>
    <xf numFmtId="0" fontId="5" fillId="5" borderId="0" xfId="0" applyFont="1" applyFill="1" applyBorder="1" applyAlignment="1" applyProtection="1">
      <alignment horizontal="center" vertical="center"/>
    </xf>
    <xf numFmtId="0" fontId="7" fillId="0" borderId="0" xfId="0" applyFont="1" applyFill="1" applyBorder="1" applyAlignment="1" applyProtection="1">
      <alignment horizontal="center" vertical="top" wrapText="1"/>
    </xf>
    <xf numFmtId="0" fontId="4" fillId="0" borderId="0" xfId="0" applyFont="1" applyAlignment="1" applyProtection="1">
      <alignment horizontal="center" vertical="center"/>
    </xf>
    <xf numFmtId="1" fontId="0" fillId="0" borderId="0" xfId="0" applyNumberFormat="1" applyAlignment="1">
      <alignment horizontal="center" vertical="center"/>
    </xf>
    <xf numFmtId="0" fontId="30" fillId="0" borderId="0" xfId="0" applyFont="1" applyAlignment="1">
      <alignment horizontal="left" vertical="top" wrapText="1"/>
    </xf>
    <xf numFmtId="0" fontId="13" fillId="0" borderId="0" xfId="0" applyFont="1" applyFill="1" applyAlignment="1">
      <alignment horizontal="center" vertical="top"/>
    </xf>
    <xf numFmtId="0" fontId="0" fillId="0" borderId="24" xfId="0" applyFont="1" applyBorder="1" applyAlignment="1">
      <alignment vertical="top"/>
    </xf>
    <xf numFmtId="0" fontId="2" fillId="0" borderId="25" xfId="0" applyFont="1" applyBorder="1" applyAlignment="1">
      <alignment vertical="top"/>
    </xf>
    <xf numFmtId="0" fontId="0" fillId="0" borderId="25" xfId="0" applyFont="1" applyBorder="1" applyAlignment="1">
      <alignment vertical="top"/>
    </xf>
    <xf numFmtId="0" fontId="2" fillId="0" borderId="24" xfId="0" applyFont="1" applyBorder="1" applyAlignment="1">
      <alignment vertical="top"/>
    </xf>
    <xf numFmtId="0" fontId="8" fillId="0" borderId="24" xfId="0" applyFont="1" applyBorder="1" applyAlignment="1">
      <alignment vertical="top" wrapText="1"/>
    </xf>
    <xf numFmtId="0" fontId="8" fillId="0" borderId="25" xfId="0" applyFont="1" applyBorder="1" applyAlignment="1">
      <alignment vertical="top" wrapText="1"/>
    </xf>
    <xf numFmtId="0" fontId="2" fillId="0" borderId="24" xfId="0" applyFont="1" applyBorder="1" applyAlignment="1" applyProtection="1">
      <alignment vertical="center"/>
    </xf>
    <xf numFmtId="0" fontId="2" fillId="0" borderId="25" xfId="0" applyFont="1" applyBorder="1" applyAlignment="1" applyProtection="1">
      <alignment vertical="center"/>
    </xf>
    <xf numFmtId="0" fontId="2" fillId="0" borderId="24" xfId="0" applyFont="1" applyBorder="1" applyAlignment="1" applyProtection="1">
      <alignment horizontal="right" vertical="center"/>
    </xf>
    <xf numFmtId="0" fontId="2" fillId="0" borderId="25" xfId="0" applyFont="1" applyBorder="1" applyAlignment="1" applyProtection="1">
      <alignment horizontal="right" vertical="center"/>
    </xf>
    <xf numFmtId="0" fontId="2" fillId="0" borderId="24" xfId="0" applyFont="1" applyFill="1" applyBorder="1" applyAlignment="1" applyProtection="1">
      <alignment vertical="center"/>
    </xf>
    <xf numFmtId="0" fontId="2" fillId="0" borderId="28" xfId="0" applyFont="1" applyBorder="1" applyAlignment="1" applyProtection="1">
      <alignment horizontal="right" vertical="center"/>
    </xf>
    <xf numFmtId="0" fontId="2" fillId="0" borderId="29" xfId="0" applyFont="1" applyBorder="1" applyAlignment="1" applyProtection="1">
      <alignment horizontal="right" vertical="center"/>
    </xf>
    <xf numFmtId="0" fontId="54" fillId="0" borderId="0" xfId="0" applyFont="1" applyAlignment="1">
      <alignment horizontal="center" vertical="center" wrapText="1"/>
    </xf>
    <xf numFmtId="0" fontId="46" fillId="0" borderId="0" xfId="0" applyFont="1" applyAlignment="1">
      <alignment horizontal="center" vertical="center" wrapText="1"/>
    </xf>
    <xf numFmtId="0" fontId="46" fillId="0" borderId="0" xfId="0" applyFont="1" applyAlignment="1">
      <alignment horizontal="center" vertical="center"/>
    </xf>
    <xf numFmtId="0" fontId="55" fillId="10" borderId="0" xfId="0" applyFont="1" applyFill="1" applyAlignment="1">
      <alignment horizontal="center" vertical="center"/>
    </xf>
    <xf numFmtId="0" fontId="50" fillId="0" borderId="0" xfId="0" applyFont="1" applyAlignment="1">
      <alignment horizontal="center" vertical="center"/>
    </xf>
    <xf numFmtId="0" fontId="56" fillId="0" borderId="0" xfId="0" applyFont="1" applyAlignment="1">
      <alignment horizontal="center" vertical="center"/>
    </xf>
    <xf numFmtId="0" fontId="46" fillId="0" borderId="0" xfId="0" applyFont="1" applyAlignment="1">
      <alignment horizontal="center"/>
    </xf>
    <xf numFmtId="0" fontId="57" fillId="0" borderId="0" xfId="0" applyFont="1" applyAlignment="1">
      <alignment horizontal="center" vertical="center"/>
    </xf>
    <xf numFmtId="0" fontId="46" fillId="0" borderId="0" xfId="0" applyFont="1" applyAlignment="1">
      <alignment vertical="center"/>
    </xf>
    <xf numFmtId="0" fontId="58" fillId="0" borderId="0" xfId="0" applyFont="1"/>
    <xf numFmtId="0" fontId="58" fillId="0" borderId="0" xfId="0" applyFont="1" applyAlignment="1">
      <alignment horizontal="right"/>
    </xf>
    <xf numFmtId="1" fontId="58" fillId="0" borderId="0" xfId="0" applyNumberFormat="1" applyFont="1" applyAlignment="1">
      <alignment horizontal="center" vertical="center"/>
    </xf>
    <xf numFmtId="0" fontId="53" fillId="0" borderId="0" xfId="0" applyFont="1" applyFill="1" applyAlignment="1">
      <alignment horizontal="center" vertical="center" wrapText="1"/>
    </xf>
    <xf numFmtId="0" fontId="53" fillId="0" borderId="0" xfId="0" applyFont="1" applyFill="1" applyAlignment="1">
      <alignment vertical="center" wrapText="1"/>
    </xf>
    <xf numFmtId="0" fontId="52" fillId="0" borderId="0" xfId="0" applyFont="1" applyFill="1" applyAlignment="1">
      <alignment vertical="center"/>
    </xf>
    <xf numFmtId="0" fontId="8" fillId="0" borderId="0" xfId="0" applyFont="1" applyFill="1" applyAlignment="1">
      <alignment vertical="top"/>
    </xf>
    <xf numFmtId="0" fontId="2" fillId="17" borderId="11" xfId="0" applyFont="1" applyFill="1" applyBorder="1" applyAlignment="1" applyProtection="1">
      <alignment horizontal="center" vertical="center"/>
    </xf>
    <xf numFmtId="0" fontId="2" fillId="17" borderId="0" xfId="0" applyFont="1" applyFill="1" applyBorder="1" applyAlignment="1" applyProtection="1">
      <alignment horizontal="center" vertical="center"/>
    </xf>
    <xf numFmtId="0" fontId="59" fillId="16" borderId="0" xfId="0" applyFont="1" applyFill="1" applyAlignment="1">
      <alignment horizontal="center" vertical="center"/>
    </xf>
    <xf numFmtId="0" fontId="55" fillId="16" borderId="0" xfId="0" applyFont="1" applyFill="1" applyAlignment="1">
      <alignment horizontal="center" vertical="center"/>
    </xf>
    <xf numFmtId="0" fontId="59" fillId="16" borderId="0" xfId="0" applyFont="1" applyFill="1" applyAlignment="1">
      <alignment horizontal="center" vertical="center" wrapText="1"/>
    </xf>
    <xf numFmtId="0" fontId="30" fillId="0" borderId="0" xfId="0" applyFont="1" applyAlignment="1">
      <alignment horizontal="left" vertical="top" wrapText="1"/>
    </xf>
    <xf numFmtId="0" fontId="57" fillId="0" borderId="24" xfId="0" applyFont="1" applyBorder="1" applyAlignment="1">
      <alignment horizontal="center" vertical="center"/>
    </xf>
    <xf numFmtId="0" fontId="11" fillId="0" borderId="12" xfId="0" applyNumberFormat="1" applyFont="1" applyFill="1" applyBorder="1" applyAlignment="1" applyProtection="1">
      <alignment horizontal="center" vertical="center"/>
    </xf>
    <xf numFmtId="0" fontId="2" fillId="0" borderId="0" xfId="0" applyNumberFormat="1" applyFont="1" applyFill="1" applyAlignment="1" applyProtection="1">
      <alignment horizontal="center" vertical="center"/>
    </xf>
    <xf numFmtId="0" fontId="52" fillId="16" borderId="0" xfId="0" applyNumberFormat="1" applyFont="1" applyFill="1" applyBorder="1" applyAlignment="1" applyProtection="1">
      <alignment vertical="center"/>
    </xf>
    <xf numFmtId="0" fontId="0" fillId="0" borderId="0" xfId="0" applyNumberFormat="1" applyFont="1" applyFill="1" applyAlignment="1" applyProtection="1">
      <alignment horizontal="center" vertical="center"/>
    </xf>
    <xf numFmtId="0" fontId="2" fillId="0" borderId="2"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5" fillId="5" borderId="0" xfId="0" applyNumberFormat="1" applyFont="1" applyFill="1" applyBorder="1" applyAlignment="1" applyProtection="1">
      <alignment vertical="center"/>
    </xf>
    <xf numFmtId="0" fontId="2" fillId="0" borderId="0" xfId="0" applyNumberFormat="1" applyFont="1"/>
    <xf numFmtId="0" fontId="20" fillId="17" borderId="11" xfId="0" applyNumberFormat="1" applyFont="1" applyFill="1" applyBorder="1" applyAlignment="1">
      <alignment vertical="center" wrapText="1"/>
    </xf>
    <xf numFmtId="0" fontId="11" fillId="0" borderId="0" xfId="0" applyNumberFormat="1" applyFont="1" applyFill="1" applyBorder="1" applyAlignment="1" applyProtection="1">
      <alignment horizontal="center" vertical="center"/>
    </xf>
    <xf numFmtId="0" fontId="2" fillId="0" borderId="0" xfId="1" applyNumberFormat="1" applyFont="1" applyBorder="1" applyAlignment="1" applyProtection="1">
      <alignment horizontal="left" vertical="center"/>
    </xf>
    <xf numFmtId="0" fontId="8" fillId="4" borderId="0" xfId="0" applyNumberFormat="1" applyFont="1" applyFill="1" applyBorder="1" applyAlignment="1">
      <alignment horizontal="center" vertical="top"/>
    </xf>
    <xf numFmtId="0" fontId="2" fillId="0" borderId="0" xfId="0" applyNumberFormat="1" applyFont="1" applyBorder="1" applyAlignment="1" applyProtection="1">
      <alignment horizontal="center" vertical="center"/>
    </xf>
    <xf numFmtId="0" fontId="11" fillId="0" borderId="0" xfId="0" applyNumberFormat="1" applyFont="1" applyBorder="1" applyAlignment="1" applyProtection="1">
      <alignment horizontal="center" vertical="center" wrapText="1"/>
    </xf>
    <xf numFmtId="0" fontId="0" fillId="0" borderId="0" xfId="0" applyNumberFormat="1" applyFont="1" applyAlignment="1" applyProtection="1">
      <alignment horizontal="center" vertical="center"/>
    </xf>
    <xf numFmtId="0" fontId="4" fillId="0" borderId="0" xfId="0" applyNumberFormat="1" applyFont="1" applyAlignment="1" applyProtection="1">
      <alignment vertical="center"/>
    </xf>
    <xf numFmtId="0" fontId="4" fillId="0" borderId="0" xfId="0" applyNumberFormat="1" applyFont="1" applyBorder="1" applyAlignment="1" applyProtection="1">
      <alignment horizontal="center" vertical="center" wrapText="1"/>
    </xf>
    <xf numFmtId="0" fontId="0" fillId="0" borderId="0" xfId="0" applyNumberFormat="1" applyProtection="1"/>
    <xf numFmtId="0" fontId="2" fillId="0" borderId="5" xfId="0" applyFont="1" applyBorder="1" applyAlignment="1">
      <alignment horizontal="center" vertical="center"/>
    </xf>
    <xf numFmtId="2" fontId="11" fillId="0" borderId="12" xfId="0" applyNumberFormat="1" applyFont="1" applyFill="1" applyBorder="1" applyAlignment="1" applyProtection="1">
      <alignment horizontal="center" vertical="center"/>
    </xf>
    <xf numFmtId="0" fontId="19" fillId="17" borderId="11" xfId="0" applyFont="1" applyFill="1" applyBorder="1" applyAlignment="1">
      <alignment vertical="center" wrapText="1"/>
    </xf>
    <xf numFmtId="0" fontId="52" fillId="16" borderId="0" xfId="0" applyFont="1" applyFill="1" applyAlignment="1">
      <alignment horizontal="center" vertical="center"/>
    </xf>
    <xf numFmtId="0" fontId="2" fillId="0" borderId="0" xfId="0" applyFont="1" applyAlignment="1" applyProtection="1">
      <alignment vertical="center"/>
    </xf>
    <xf numFmtId="0" fontId="2" fillId="0" borderId="0" xfId="0" applyFont="1" applyAlignment="1" applyProtection="1">
      <alignment horizontal="center" vertical="center"/>
    </xf>
    <xf numFmtId="0" fontId="2" fillId="0" borderId="0" xfId="0" applyFont="1" applyBorder="1" applyAlignment="1" applyProtection="1">
      <alignment horizontal="center" vertical="center"/>
    </xf>
    <xf numFmtId="0" fontId="2" fillId="0" borderId="0" xfId="0" applyFont="1" applyAlignment="1" applyProtection="1">
      <alignment horizontal="center" vertical="top"/>
    </xf>
    <xf numFmtId="0" fontId="2" fillId="0" borderId="0" xfId="0" applyFont="1" applyAlignment="1" applyProtection="1">
      <alignment vertical="top"/>
    </xf>
    <xf numFmtId="0" fontId="2" fillId="0" borderId="0" xfId="0" applyFont="1" applyBorder="1" applyAlignment="1" applyProtection="1">
      <alignment vertical="center"/>
    </xf>
    <xf numFmtId="0" fontId="2" fillId="0" borderId="0" xfId="0" applyFont="1" applyFill="1" applyAlignment="1" applyProtection="1">
      <alignment horizontal="center" vertical="center"/>
    </xf>
    <xf numFmtId="0" fontId="2" fillId="0" borderId="2" xfId="0" applyFont="1" applyBorder="1" applyAlignment="1" applyProtection="1">
      <alignment horizontal="center" vertical="center"/>
    </xf>
    <xf numFmtId="0" fontId="4" fillId="0" borderId="0" xfId="0" applyFont="1" applyAlignment="1" applyProtection="1">
      <alignment vertical="center"/>
    </xf>
    <xf numFmtId="0" fontId="2" fillId="0" borderId="0" xfId="0" applyFont="1" applyFill="1" applyBorder="1" applyAlignment="1" applyProtection="1">
      <alignment horizontal="center" vertical="center"/>
    </xf>
    <xf numFmtId="0" fontId="8" fillId="0" borderId="0" xfId="0" applyFont="1" applyAlignment="1">
      <alignment vertical="top"/>
    </xf>
    <xf numFmtId="0" fontId="2" fillId="0" borderId="0" xfId="0" applyFont="1" applyBorder="1" applyAlignment="1" applyProtection="1">
      <alignment horizontal="center" vertical="center" wrapText="1"/>
    </xf>
    <xf numFmtId="0" fontId="2" fillId="0" borderId="0" xfId="0" applyFont="1" applyFill="1" applyBorder="1" applyAlignment="1" applyProtection="1">
      <alignment horizontal="center" vertical="center" wrapText="1"/>
    </xf>
    <xf numFmtId="0" fontId="11" fillId="0" borderId="0" xfId="0" applyFont="1" applyBorder="1" applyAlignment="1" applyProtection="1">
      <alignment horizontal="center" vertical="center" wrapText="1"/>
    </xf>
    <xf numFmtId="0" fontId="11" fillId="0" borderId="0" xfId="0" applyFont="1" applyFill="1" applyBorder="1" applyAlignment="1" applyProtection="1">
      <alignment horizontal="center" vertical="center"/>
    </xf>
    <xf numFmtId="0" fontId="2" fillId="0" borderId="0" xfId="0" applyFont="1"/>
    <xf numFmtId="0" fontId="4" fillId="0" borderId="0" xfId="0" applyFont="1" applyBorder="1" applyAlignment="1" applyProtection="1">
      <alignment horizontal="center" vertical="center" wrapText="1"/>
    </xf>
    <xf numFmtId="0" fontId="0" fillId="0" borderId="0" xfId="0" applyAlignment="1">
      <alignment horizontal="center"/>
    </xf>
    <xf numFmtId="0" fontId="15" fillId="8" borderId="0" xfId="0" applyFont="1" applyFill="1" applyAlignment="1">
      <alignment horizontal="center" vertical="center"/>
    </xf>
    <xf numFmtId="2" fontId="15" fillId="8" borderId="0" xfId="0" applyNumberFormat="1" applyFont="1" applyFill="1" applyAlignment="1">
      <alignment horizontal="center" vertical="center"/>
    </xf>
    <xf numFmtId="0" fontId="2" fillId="0" borderId="0" xfId="0" applyFont="1" applyBorder="1" applyAlignment="1">
      <alignment horizontal="center" vertical="center"/>
    </xf>
    <xf numFmtId="0" fontId="2" fillId="3" borderId="20" xfId="0" applyFont="1" applyFill="1" applyBorder="1" applyAlignment="1" applyProtection="1">
      <alignment horizontal="center" vertical="center"/>
      <protection locked="0"/>
    </xf>
    <xf numFmtId="0" fontId="2" fillId="3" borderId="2" xfId="0" applyFont="1" applyFill="1" applyBorder="1" applyAlignment="1" applyProtection="1">
      <alignment horizontal="center" vertical="center" wrapText="1"/>
    </xf>
    <xf numFmtId="0" fontId="2" fillId="0" borderId="0" xfId="0" applyFont="1" applyProtection="1"/>
    <xf numFmtId="2" fontId="2" fillId="0" borderId="0" xfId="0" applyNumberFormat="1" applyFont="1" applyAlignment="1" applyProtection="1">
      <alignment horizontal="center" vertical="center"/>
    </xf>
    <xf numFmtId="0" fontId="0" fillId="0" borderId="0" xfId="0" applyProtection="1"/>
    <xf numFmtId="0" fontId="12" fillId="0" borderId="0" xfId="0" applyFont="1" applyAlignment="1" applyProtection="1">
      <alignment vertical="center"/>
    </xf>
    <xf numFmtId="0" fontId="0" fillId="0" borderId="0" xfId="0" applyFont="1" applyProtection="1"/>
    <xf numFmtId="2" fontId="15" fillId="8" borderId="0" xfId="0" applyNumberFormat="1" applyFont="1" applyFill="1" applyAlignment="1" applyProtection="1">
      <alignment horizontal="center" vertical="center"/>
    </xf>
    <xf numFmtId="0" fontId="15" fillId="8" borderId="0" xfId="0" applyFont="1" applyFill="1" applyAlignment="1" applyProtection="1">
      <alignment horizontal="center" vertical="center"/>
    </xf>
    <xf numFmtId="2" fontId="15" fillId="8" borderId="0" xfId="0" applyNumberFormat="1" applyFont="1" applyFill="1" applyBorder="1" applyAlignment="1" applyProtection="1">
      <alignment horizontal="center" vertical="center" wrapText="1"/>
    </xf>
    <xf numFmtId="0" fontId="15" fillId="8" borderId="0" xfId="0" applyFont="1" applyFill="1" applyBorder="1" applyAlignment="1" applyProtection="1">
      <alignment horizontal="center" vertical="center" wrapText="1"/>
    </xf>
    <xf numFmtId="0" fontId="26" fillId="8" borderId="0" xfId="0" applyFont="1" applyFill="1" applyBorder="1" applyAlignment="1" applyProtection="1">
      <alignment horizontal="center"/>
    </xf>
    <xf numFmtId="0" fontId="26" fillId="8" borderId="0" xfId="0" applyFont="1" applyFill="1" applyAlignment="1">
      <alignment horizontal="center"/>
    </xf>
    <xf numFmtId="0" fontId="49" fillId="8" borderId="0" xfId="0" applyFont="1" applyFill="1" applyAlignment="1">
      <alignment horizontal="center"/>
    </xf>
    <xf numFmtId="0" fontId="7" fillId="0" borderId="0" xfId="0" applyFont="1" applyFill="1" applyBorder="1" applyAlignment="1" applyProtection="1">
      <alignment horizontal="left" vertical="top" wrapText="1" indent="1"/>
    </xf>
    <xf numFmtId="0" fontId="28" fillId="4" borderId="0" xfId="0" applyFont="1" applyFill="1" applyBorder="1" applyAlignment="1" applyProtection="1">
      <alignment horizontal="center" vertical="center"/>
    </xf>
    <xf numFmtId="0" fontId="15" fillId="8" borderId="0" xfId="0" applyNumberFormat="1" applyFont="1" applyFill="1" applyAlignment="1" applyProtection="1">
      <alignment horizontal="center" vertical="center"/>
    </xf>
    <xf numFmtId="0" fontId="5" fillId="5" borderId="0" xfId="0" applyFont="1" applyFill="1" applyBorder="1" applyAlignment="1" applyProtection="1">
      <alignment vertical="center"/>
    </xf>
    <xf numFmtId="0" fontId="27" fillId="5" borderId="0" xfId="0" applyFont="1" applyFill="1" applyBorder="1" applyAlignment="1" applyProtection="1">
      <alignment vertical="center"/>
    </xf>
    <xf numFmtId="0" fontId="13" fillId="7" borderId="0" xfId="0" applyFont="1" applyFill="1" applyAlignment="1" applyProtection="1">
      <alignment vertical="center"/>
    </xf>
    <xf numFmtId="0" fontId="0" fillId="0" borderId="0" xfId="0" applyAlignment="1" applyProtection="1">
      <alignment horizontal="center"/>
    </xf>
    <xf numFmtId="0" fontId="0" fillId="7" borderId="0" xfId="0" applyFill="1" applyAlignment="1" applyProtection="1">
      <alignment horizontal="center"/>
    </xf>
    <xf numFmtId="0" fontId="0" fillId="8" borderId="0" xfId="0" applyFill="1" applyAlignment="1" applyProtection="1">
      <alignment horizontal="center"/>
    </xf>
    <xf numFmtId="0" fontId="26" fillId="8" borderId="0" xfId="0" applyFont="1" applyFill="1" applyAlignment="1" applyProtection="1">
      <alignment horizontal="center"/>
    </xf>
    <xf numFmtId="0" fontId="20" fillId="17" borderId="11" xfId="0" applyFont="1" applyFill="1" applyBorder="1" applyAlignment="1">
      <alignment vertical="center" wrapText="1"/>
    </xf>
    <xf numFmtId="0" fontId="2" fillId="17" borderId="2" xfId="0" applyFont="1" applyFill="1" applyBorder="1" applyAlignment="1" applyProtection="1">
      <alignment horizontal="center" vertical="center" wrapText="1"/>
      <protection locked="0"/>
    </xf>
    <xf numFmtId="0" fontId="52" fillId="16" borderId="0" xfId="0" applyFont="1" applyFill="1" applyBorder="1" applyAlignment="1" applyProtection="1">
      <alignment vertical="center"/>
    </xf>
    <xf numFmtId="0" fontId="52" fillId="18" borderId="0" xfId="0" applyFont="1" applyFill="1" applyBorder="1" applyAlignment="1" applyProtection="1">
      <alignment vertical="center"/>
    </xf>
    <xf numFmtId="0" fontId="15" fillId="8" borderId="0" xfId="0" applyNumberFormat="1" applyFont="1" applyFill="1" applyAlignment="1">
      <alignment horizontal="center" vertical="center"/>
    </xf>
    <xf numFmtId="1" fontId="0" fillId="0" borderId="0" xfId="0" applyNumberFormat="1" applyAlignment="1">
      <alignment horizontal="center" vertical="center"/>
    </xf>
    <xf numFmtId="0" fontId="3" fillId="0" borderId="0" xfId="0" applyFont="1" applyAlignment="1">
      <alignment horizontal="center" vertical="center" wrapText="1"/>
    </xf>
    <xf numFmtId="0" fontId="15" fillId="8" borderId="0" xfId="2" applyFont="1" applyFill="1" applyAlignment="1" applyProtection="1">
      <alignment horizontal="center" vertical="center" wrapText="1"/>
    </xf>
    <xf numFmtId="0" fontId="3" fillId="0" borderId="0" xfId="0" applyFont="1" applyAlignment="1" applyProtection="1">
      <alignment horizontal="center" vertical="center"/>
    </xf>
    <xf numFmtId="0" fontId="3" fillId="7" borderId="0" xfId="0" applyFont="1" applyFill="1" applyAlignment="1" applyProtection="1">
      <alignment horizontal="center" vertical="center"/>
    </xf>
    <xf numFmtId="0" fontId="63" fillId="8" borderId="0" xfId="2" applyFont="1" applyFill="1" applyAlignment="1" applyProtection="1">
      <alignment horizontal="center" vertical="center"/>
    </xf>
    <xf numFmtId="0" fontId="63" fillId="8" borderId="0" xfId="2" applyFont="1" applyFill="1" applyAlignment="1">
      <alignment horizontal="center" vertical="center"/>
    </xf>
    <xf numFmtId="0" fontId="35" fillId="0" borderId="0" xfId="0" applyFont="1" applyBorder="1" applyAlignment="1">
      <alignment horizontal="center" vertical="center"/>
    </xf>
    <xf numFmtId="0" fontId="35" fillId="0" borderId="24" xfId="0" applyFont="1" applyFill="1" applyBorder="1" applyAlignment="1">
      <alignment horizontal="center" vertical="center"/>
    </xf>
    <xf numFmtId="0" fontId="35" fillId="0" borderId="0" xfId="0" applyFont="1" applyFill="1" applyBorder="1" applyAlignment="1">
      <alignment horizontal="center" vertical="center"/>
    </xf>
    <xf numFmtId="0" fontId="35" fillId="0" borderId="25" xfId="0" applyFont="1" applyFill="1" applyBorder="1" applyAlignment="1">
      <alignment horizontal="center" vertical="center"/>
    </xf>
    <xf numFmtId="0" fontId="35" fillId="12" borderId="0" xfId="0" applyFont="1" applyFill="1" applyBorder="1" applyAlignment="1">
      <alignment horizontal="center" vertical="center"/>
    </xf>
    <xf numFmtId="0" fontId="35" fillId="12" borderId="25" xfId="0" applyFont="1" applyFill="1" applyBorder="1" applyAlignment="1">
      <alignment horizontal="center" vertical="center"/>
    </xf>
    <xf numFmtId="0" fontId="35" fillId="0" borderId="3" xfId="0" applyFont="1" applyFill="1" applyBorder="1" applyAlignment="1">
      <alignment horizontal="center" vertical="center"/>
    </xf>
    <xf numFmtId="0" fontId="35" fillId="0" borderId="0" xfId="0" applyFont="1" applyBorder="1" applyAlignment="1">
      <alignment horizontal="center"/>
    </xf>
    <xf numFmtId="0" fontId="35" fillId="0" borderId="25" xfId="0" applyFont="1" applyBorder="1" applyAlignment="1">
      <alignment horizontal="center"/>
    </xf>
    <xf numFmtId="0" fontId="35" fillId="0" borderId="24" xfId="0" applyFont="1" applyFill="1" applyBorder="1" applyAlignment="1">
      <alignment horizontal="center"/>
    </xf>
    <xf numFmtId="0" fontId="35" fillId="0" borderId="0" xfId="0" applyFont="1" applyFill="1" applyBorder="1" applyAlignment="1">
      <alignment horizontal="center"/>
    </xf>
    <xf numFmtId="0" fontId="35" fillId="11" borderId="0" xfId="0" applyFont="1" applyFill="1" applyBorder="1" applyAlignment="1">
      <alignment horizontal="center" vertical="center"/>
    </xf>
    <xf numFmtId="0" fontId="35" fillId="0" borderId="0" xfId="0" applyFont="1" applyFill="1" applyBorder="1" applyAlignment="1">
      <alignment vertical="center"/>
    </xf>
    <xf numFmtId="0" fontId="35" fillId="0" borderId="25" xfId="0" applyFont="1" applyFill="1" applyBorder="1" applyAlignment="1">
      <alignment vertical="center"/>
    </xf>
    <xf numFmtId="0" fontId="35" fillId="0" borderId="24" xfId="0" applyFont="1" applyFill="1" applyBorder="1" applyAlignment="1">
      <alignment vertical="center"/>
    </xf>
    <xf numFmtId="0" fontId="35" fillId="0" borderId="25" xfId="0" applyFont="1" applyFill="1" applyBorder="1" applyAlignment="1">
      <alignment horizontal="center"/>
    </xf>
    <xf numFmtId="0" fontId="20" fillId="17" borderId="30" xfId="0" applyFont="1" applyFill="1" applyBorder="1" applyAlignment="1">
      <alignment vertical="center" wrapText="1"/>
    </xf>
    <xf numFmtId="0" fontId="20" fillId="17" borderId="23" xfId="0" applyFont="1" applyFill="1" applyBorder="1" applyAlignment="1">
      <alignment vertical="center" wrapText="1"/>
    </xf>
    <xf numFmtId="0" fontId="4" fillId="0" borderId="24" xfId="0" applyFont="1" applyBorder="1"/>
    <xf numFmtId="0" fontId="0" fillId="0" borderId="25" xfId="0" applyFont="1" applyBorder="1"/>
    <xf numFmtId="0" fontId="61" fillId="0" borderId="24" xfId="0" applyFont="1" applyBorder="1" applyAlignment="1">
      <alignment vertical="top" wrapText="1"/>
    </xf>
    <xf numFmtId="0" fontId="45" fillId="0" borderId="25" xfId="0" applyFont="1" applyBorder="1" applyAlignment="1">
      <alignment wrapText="1"/>
    </xf>
    <xf numFmtId="0" fontId="2" fillId="0" borderId="24" xfId="0" applyFont="1" applyBorder="1" applyAlignment="1">
      <alignment vertical="top" wrapText="1"/>
    </xf>
    <xf numFmtId="0" fontId="3" fillId="0" borderId="24" xfId="0" applyFont="1" applyBorder="1"/>
    <xf numFmtId="0" fontId="45" fillId="0" borderId="24" xfId="0" applyFont="1" applyBorder="1" applyAlignment="1">
      <alignment horizontal="left" vertical="top" wrapText="1" indent="1"/>
    </xf>
    <xf numFmtId="0" fontId="45" fillId="0" borderId="25" xfId="0" applyFont="1" applyBorder="1" applyAlignment="1">
      <alignment vertical="top"/>
    </xf>
    <xf numFmtId="0" fontId="0" fillId="0" borderId="24" xfId="0" applyFont="1" applyBorder="1"/>
    <xf numFmtId="0" fontId="61" fillId="0" borderId="25" xfId="0" applyFont="1" applyBorder="1" applyAlignment="1">
      <alignment vertical="top" wrapText="1"/>
    </xf>
    <xf numFmtId="0" fontId="0" fillId="0" borderId="24" xfId="0" applyFont="1" applyBorder="1" applyAlignment="1">
      <alignment horizontal="left" vertical="top" wrapText="1" indent="4"/>
    </xf>
    <xf numFmtId="0" fontId="20" fillId="17" borderId="31" xfId="0" applyFont="1" applyFill="1" applyBorder="1" applyAlignment="1">
      <alignment vertical="center" wrapText="1"/>
    </xf>
    <xf numFmtId="0" fontId="20" fillId="17" borderId="32" xfId="0" applyFont="1" applyFill="1" applyBorder="1" applyAlignment="1">
      <alignment vertical="center" wrapText="1"/>
    </xf>
    <xf numFmtId="0" fontId="0" fillId="0" borderId="24" xfId="0" applyFont="1" applyBorder="1" applyAlignment="1">
      <alignment wrapText="1"/>
    </xf>
    <xf numFmtId="0" fontId="45" fillId="0" borderId="24" xfId="0" applyFont="1" applyBorder="1" applyAlignment="1">
      <alignment horizontal="left"/>
    </xf>
    <xf numFmtId="0" fontId="45" fillId="0" borderId="25" xfId="0" applyFont="1" applyBorder="1" applyAlignment="1">
      <alignment horizontal="left"/>
    </xf>
    <xf numFmtId="0" fontId="45" fillId="0" borderId="28" xfId="0" applyFont="1" applyBorder="1" applyAlignment="1">
      <alignment horizontal="left"/>
    </xf>
    <xf numFmtId="0" fontId="45" fillId="0" borderId="29" xfId="0" applyFont="1" applyBorder="1" applyAlignment="1">
      <alignment horizontal="left"/>
    </xf>
    <xf numFmtId="0" fontId="45" fillId="0" borderId="24" xfId="0" applyFont="1" applyBorder="1" applyAlignment="1">
      <alignment horizontal="left" vertical="top" wrapText="1"/>
    </xf>
    <xf numFmtId="0" fontId="45" fillId="0" borderId="25" xfId="0" applyFont="1" applyBorder="1" applyAlignment="1">
      <alignment horizontal="left" vertical="top" wrapText="1"/>
    </xf>
    <xf numFmtId="0" fontId="45" fillId="0" borderId="24" xfId="0" applyFont="1" applyBorder="1" applyAlignment="1">
      <alignment horizontal="left" vertical="top" wrapText="1" indent="1"/>
    </xf>
    <xf numFmtId="0" fontId="45" fillId="0" borderId="25" xfId="0" applyFont="1" applyBorder="1" applyAlignment="1">
      <alignment horizontal="left" vertical="top" wrapText="1" indent="1"/>
    </xf>
    <xf numFmtId="0" fontId="14" fillId="7" borderId="0" xfId="0" applyFont="1" applyFill="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2" fillId="0" borderId="6" xfId="0" applyFont="1" applyBorder="1" applyAlignment="1" applyProtection="1">
      <alignment horizontal="left" vertical="center"/>
    </xf>
    <xf numFmtId="0" fontId="2" fillId="0" borderId="8" xfId="0" applyFont="1" applyBorder="1" applyAlignment="1" applyProtection="1">
      <alignment horizontal="left" vertical="center"/>
    </xf>
    <xf numFmtId="0" fontId="16" fillId="0" borderId="0" xfId="0" applyFont="1" applyBorder="1" applyAlignment="1">
      <alignment horizontal="center" vertical="top"/>
    </xf>
    <xf numFmtId="0" fontId="40" fillId="10" borderId="0" xfId="0" applyFont="1" applyFill="1" applyAlignment="1">
      <alignment horizontal="center" vertical="center"/>
    </xf>
    <xf numFmtId="0" fontId="40" fillId="10" borderId="25" xfId="0" applyFont="1" applyFill="1" applyBorder="1" applyAlignment="1">
      <alignment horizontal="center" vertical="center"/>
    </xf>
    <xf numFmtId="0" fontId="3" fillId="0" borderId="0" xfId="0" applyFont="1" applyAlignment="1">
      <alignment horizontal="center" vertical="center" wrapText="1"/>
    </xf>
    <xf numFmtId="0" fontId="30" fillId="0" borderId="0" xfId="0" applyFont="1" applyAlignment="1">
      <alignment horizontal="left" vertical="center" wrapText="1"/>
    </xf>
    <xf numFmtId="0" fontId="33" fillId="10" borderId="4" xfId="0" applyFont="1" applyFill="1" applyBorder="1" applyAlignment="1">
      <alignment horizontal="center" vertical="center" wrapText="1"/>
    </xf>
    <xf numFmtId="0" fontId="33" fillId="10" borderId="0" xfId="0" applyFont="1" applyFill="1" applyAlignment="1">
      <alignment horizontal="center" vertical="center" wrapText="1"/>
    </xf>
    <xf numFmtId="0" fontId="36" fillId="14" borderId="22" xfId="0" applyFont="1" applyFill="1" applyBorder="1" applyAlignment="1">
      <alignment horizontal="center" vertical="center"/>
    </xf>
    <xf numFmtId="0" fontId="36" fillId="14" borderId="23" xfId="0" applyFont="1" applyFill="1" applyBorder="1" applyAlignment="1">
      <alignment horizontal="center" vertical="center"/>
    </xf>
    <xf numFmtId="0" fontId="36" fillId="12" borderId="0" xfId="0" applyFont="1" applyFill="1" applyAlignment="1">
      <alignment horizontal="center" vertical="center"/>
    </xf>
    <xf numFmtId="0" fontId="43" fillId="0" borderId="22" xfId="0" applyFont="1" applyBorder="1" applyAlignment="1">
      <alignment horizontal="center" vertical="center" wrapText="1"/>
    </xf>
    <xf numFmtId="0" fontId="43" fillId="0" borderId="0" xfId="0" applyFont="1" applyAlignment="1">
      <alignment horizontal="center" vertical="center" wrapText="1"/>
    </xf>
    <xf numFmtId="0" fontId="33" fillId="10" borderId="4" xfId="0" applyFont="1" applyFill="1" applyBorder="1" applyAlignment="1">
      <alignment horizontal="center" vertical="center"/>
    </xf>
    <xf numFmtId="0" fontId="33" fillId="10" borderId="0" xfId="0" applyFont="1" applyFill="1" applyAlignment="1">
      <alignment horizontal="center" vertical="center"/>
    </xf>
    <xf numFmtId="0" fontId="30" fillId="0" borderId="0" xfId="0" applyFont="1" applyAlignment="1">
      <alignment horizontal="left" vertical="top" wrapText="1"/>
    </xf>
    <xf numFmtId="0" fontId="31" fillId="2" borderId="0" xfId="0" applyFont="1" applyFill="1" applyAlignment="1">
      <alignment horizontal="center" vertical="center"/>
    </xf>
    <xf numFmtId="0" fontId="39" fillId="9" borderId="0" xfId="0" applyFont="1" applyFill="1" applyAlignment="1">
      <alignment horizontal="center" vertical="center"/>
    </xf>
    <xf numFmtId="0" fontId="30" fillId="14" borderId="24" xfId="0" applyFont="1" applyFill="1" applyBorder="1" applyAlignment="1">
      <alignment horizontal="center" vertical="center"/>
    </xf>
    <xf numFmtId="0" fontId="30" fillId="14" borderId="0" xfId="0" applyFont="1" applyFill="1" applyAlignment="1">
      <alignment horizontal="center" vertical="center"/>
    </xf>
    <xf numFmtId="0" fontId="30" fillId="12" borderId="24" xfId="0" applyFont="1" applyFill="1" applyBorder="1" applyAlignment="1">
      <alignment horizontal="center" vertical="center" wrapText="1"/>
    </xf>
    <xf numFmtId="0" fontId="30" fillId="12" borderId="25" xfId="0" applyFont="1" applyFill="1" applyBorder="1" applyAlignment="1">
      <alignment horizontal="center" vertical="center"/>
    </xf>
    <xf numFmtId="0" fontId="30" fillId="14" borderId="25" xfId="0" applyFont="1" applyFill="1" applyBorder="1" applyAlignment="1">
      <alignment horizontal="center" vertical="center"/>
    </xf>
    <xf numFmtId="0" fontId="34" fillId="0" borderId="0" xfId="0" applyFont="1" applyAlignment="1">
      <alignment horizontal="left" vertical="center"/>
    </xf>
    <xf numFmtId="0" fontId="34" fillId="0" borderId="3" xfId="0" applyFont="1" applyBorder="1" applyAlignment="1">
      <alignment horizontal="left" vertical="center"/>
    </xf>
    <xf numFmtId="0" fontId="45" fillId="7" borderId="24" xfId="0" applyFont="1" applyFill="1" applyBorder="1" applyAlignment="1">
      <alignment horizontal="center" vertical="center" wrapText="1"/>
    </xf>
    <xf numFmtId="0" fontId="45" fillId="7" borderId="25" xfId="0" applyFont="1" applyFill="1" applyBorder="1" applyAlignment="1">
      <alignment horizontal="center" vertical="center" wrapText="1"/>
    </xf>
  </cellXfs>
  <cellStyles count="3">
    <cellStyle name="Ongeldig" xfId="2" builtinId="27"/>
    <cellStyle name="Procent" xfId="1" builtinId="5"/>
    <cellStyle name="Standaard" xfId="0" builtinId="0"/>
  </cellStyles>
  <dxfs count="5770">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color theme="0" tint="-0.24994659260841701"/>
      </font>
      <fill>
        <patternFill>
          <bgColor theme="0" tint="-4.9989318521683403E-2"/>
        </patternFill>
      </fill>
    </dxf>
    <dxf>
      <font>
        <color theme="0" tint="-0.24994659260841701"/>
      </font>
      <fill>
        <patternFill>
          <bgColor theme="0" tint="-4.9989318521683403E-2"/>
        </patternFill>
      </fill>
    </dxf>
    <dxf>
      <font>
        <color theme="0" tint="-0.24994659260841701"/>
      </font>
      <fill>
        <patternFill>
          <bgColor theme="0" tint="-4.9989318521683403E-2"/>
        </patternFill>
      </fill>
    </dxf>
    <dxf>
      <font>
        <color theme="0" tint="-0.24994659260841701"/>
      </font>
      <fill>
        <patternFill>
          <bgColor theme="0" tint="-4.9989318521683403E-2"/>
        </patternFill>
      </fill>
    </dxf>
    <dxf>
      <font>
        <color theme="0" tint="-0.24994659260841701"/>
      </font>
    </dxf>
    <dxf>
      <font>
        <color theme="1"/>
      </font>
    </dxf>
    <dxf>
      <font>
        <color theme="0" tint="-0.24994659260841701"/>
      </font>
    </dxf>
    <dxf>
      <font>
        <color theme="1"/>
      </font>
    </dxf>
    <dxf>
      <font>
        <color theme="0" tint="-0.24994659260841701"/>
      </font>
      <fill>
        <patternFill patternType="none">
          <bgColor auto="1"/>
        </patternFill>
      </fill>
    </dxf>
    <dxf>
      <font>
        <color auto="1"/>
      </font>
    </dxf>
    <dxf>
      <font>
        <color theme="0" tint="-0.24994659260841701"/>
      </font>
    </dxf>
    <dxf>
      <font>
        <color theme="1"/>
      </font>
    </dxf>
    <dxf>
      <font>
        <color theme="0" tint="-0.24994659260841701"/>
      </font>
    </dxf>
    <dxf>
      <font>
        <color theme="1"/>
      </font>
    </dxf>
    <dxf>
      <font>
        <color theme="0" tint="-0.24994659260841701"/>
      </font>
      <fill>
        <patternFill patternType="none">
          <bgColor auto="1"/>
        </patternFill>
      </fill>
    </dxf>
    <dxf>
      <font>
        <color auto="1"/>
      </font>
    </dxf>
    <dxf>
      <font>
        <color theme="0" tint="-0.24994659260841701"/>
      </font>
      <fill>
        <patternFill>
          <bgColor theme="0" tint="-4.9989318521683403E-2"/>
        </patternFill>
      </fill>
    </dxf>
    <dxf>
      <font>
        <color theme="0" tint="-0.24994659260841701"/>
      </font>
      <fill>
        <patternFill>
          <bgColor theme="0" tint="-4.9989318521683403E-2"/>
        </patternFill>
      </fill>
    </dxf>
    <dxf>
      <font>
        <color theme="0" tint="-0.24994659260841701"/>
      </font>
    </dxf>
    <dxf>
      <font>
        <color theme="1"/>
      </font>
    </dxf>
    <dxf>
      <font>
        <color theme="0" tint="-0.24994659260841701"/>
      </font>
    </dxf>
    <dxf>
      <font>
        <color theme="1"/>
      </font>
    </dxf>
    <dxf>
      <font>
        <color theme="0" tint="-0.24994659260841701"/>
      </font>
      <fill>
        <patternFill patternType="none">
          <bgColor auto="1"/>
        </patternFill>
      </fill>
    </dxf>
    <dxf>
      <font>
        <color auto="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ont>
        <color theme="0" tint="-0.24994659260841701"/>
      </font>
      <fill>
        <patternFill>
          <bgColor theme="0" tint="-4.9989318521683403E-2"/>
        </patternFill>
      </fill>
    </dxf>
    <dxf>
      <font>
        <color theme="0" tint="-0.24994659260841701"/>
      </font>
      <fill>
        <patternFill>
          <bgColor theme="0" tint="-4.9989318521683403E-2"/>
        </patternFill>
      </fill>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fill>
        <patternFill>
          <bgColor theme="0" tint="-4.9989318521683403E-2"/>
        </patternFill>
      </fill>
    </dxf>
    <dxf>
      <font>
        <color theme="0" tint="-0.24994659260841701"/>
      </font>
    </dxf>
    <dxf>
      <fill>
        <patternFill>
          <bgColor theme="0" tint="-4.9989318521683403E-2"/>
        </patternFill>
      </fill>
    </dxf>
    <dxf>
      <font>
        <color theme="0" tint="-0.24994659260841701"/>
      </font>
    </dxf>
    <dxf>
      <font>
        <color theme="0" tint="-0.24994659260841701"/>
      </font>
    </dxf>
    <dxf>
      <font>
        <color auto="1"/>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theme="0" tint="-0.24994659260841701"/>
      </font>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ill>
        <patternFill>
          <bgColor rgb="FFFFE699"/>
        </patternFill>
      </fill>
    </dxf>
    <dxf>
      <fill>
        <patternFill>
          <bgColor rgb="FFC6E0B4"/>
        </patternFill>
      </fill>
    </dxf>
    <dxf>
      <font>
        <color theme="0" tint="-0.24994659260841701"/>
      </font>
    </dxf>
    <dxf>
      <font>
        <color theme="0" tint="-0.24994659260841701"/>
      </font>
    </dxf>
    <dxf>
      <font>
        <color theme="0" tint="-0.24994659260841701"/>
      </font>
    </dxf>
    <dxf>
      <fill>
        <patternFill>
          <bgColor rgb="FFFFE699"/>
        </patternFill>
      </fill>
    </dxf>
    <dxf>
      <fill>
        <patternFill>
          <bgColor rgb="FFC6E0B4"/>
        </patternFill>
      </fill>
    </dxf>
    <dxf>
      <font>
        <color theme="0" tint="-0.24994659260841701"/>
      </font>
    </dxf>
    <dxf>
      <font>
        <color theme="0" tint="-0.24994659260841701"/>
      </font>
    </dxf>
    <dxf>
      <font>
        <color theme="0" tint="-0.24994659260841701"/>
      </font>
    </dxf>
    <dxf>
      <fill>
        <patternFill>
          <bgColor rgb="FFFFE699"/>
        </patternFill>
      </fill>
    </dxf>
    <dxf>
      <fill>
        <patternFill>
          <bgColor rgb="FFC6E0B4"/>
        </patternFill>
      </fill>
    </dxf>
    <dxf>
      <fill>
        <patternFill>
          <bgColor rgb="FFFFE699"/>
        </patternFill>
      </fill>
    </dxf>
    <dxf>
      <fill>
        <patternFill>
          <bgColor rgb="FFC6E0B4"/>
        </patternFill>
      </fill>
    </dxf>
    <dxf>
      <fill>
        <patternFill>
          <bgColor rgb="FFFFE699"/>
        </patternFill>
      </fill>
    </dxf>
    <dxf>
      <fill>
        <patternFill>
          <bgColor rgb="FFC6E0B4"/>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theme="0"/>
      </font>
      <fill>
        <patternFill>
          <bgColor rgb="FFFF0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theme="0"/>
      </font>
      <fill>
        <patternFill>
          <bgColor rgb="FFFF0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theme="0"/>
      </font>
      <fill>
        <patternFill>
          <bgColor rgb="FFFF0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theme="0"/>
      </font>
      <fill>
        <patternFill>
          <bgColor rgb="FFFF0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theme="0"/>
      </font>
      <fill>
        <patternFill>
          <bgColor rgb="FFFF0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theme="0"/>
      </font>
      <fill>
        <patternFill>
          <bgColor rgb="FFFF0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theme="0"/>
      </font>
      <fill>
        <patternFill>
          <bgColor rgb="FFFF0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theme="0"/>
      </font>
      <fill>
        <patternFill>
          <bgColor rgb="FFFF0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ont>
        <color theme="0" tint="-0.24994659260841701"/>
      </font>
      <fill>
        <patternFill>
          <bgColor theme="0" tint="-4.9989318521683403E-2"/>
        </patternFill>
      </fill>
    </dxf>
    <dxf>
      <font>
        <color theme="0" tint="-0.24994659260841701"/>
      </font>
      <fill>
        <patternFill>
          <bgColor theme="0" tint="-4.9989318521683403E-2"/>
        </patternFill>
      </fill>
    </dxf>
    <dxf>
      <font>
        <color theme="0" tint="-0.24994659260841701"/>
      </font>
      <fill>
        <patternFill>
          <bgColor theme="0" tint="-4.9989318521683403E-2"/>
        </patternFill>
      </fill>
    </dxf>
    <dxf>
      <font>
        <color theme="0" tint="-0.24994659260841701"/>
      </font>
      <fill>
        <patternFill>
          <bgColor theme="0" tint="-4.9989318521683403E-2"/>
        </patternFill>
      </fill>
    </dxf>
    <dxf>
      <font>
        <color theme="0" tint="-0.24994659260841701"/>
      </font>
    </dxf>
    <dxf>
      <font>
        <color theme="1"/>
      </font>
    </dxf>
    <dxf>
      <font>
        <color theme="0" tint="-0.24994659260841701"/>
      </font>
    </dxf>
    <dxf>
      <font>
        <color theme="1"/>
      </font>
    </dxf>
    <dxf>
      <font>
        <color theme="0" tint="-0.24994659260841701"/>
      </font>
      <fill>
        <patternFill patternType="none">
          <bgColor auto="1"/>
        </patternFill>
      </fill>
    </dxf>
    <dxf>
      <font>
        <color auto="1"/>
      </font>
    </dxf>
    <dxf>
      <font>
        <color theme="0" tint="-0.24994659260841701"/>
      </font>
    </dxf>
    <dxf>
      <font>
        <color theme="1"/>
      </font>
    </dxf>
    <dxf>
      <font>
        <color theme="0" tint="-0.24994659260841701"/>
      </font>
    </dxf>
    <dxf>
      <font>
        <color theme="1"/>
      </font>
    </dxf>
    <dxf>
      <font>
        <color theme="0" tint="-0.24994659260841701"/>
      </font>
      <fill>
        <patternFill patternType="none">
          <bgColor auto="1"/>
        </patternFill>
      </fill>
    </dxf>
    <dxf>
      <font>
        <color auto="1"/>
      </font>
    </dxf>
    <dxf>
      <font>
        <color theme="0" tint="-0.24994659260841701"/>
      </font>
      <fill>
        <patternFill>
          <bgColor theme="0" tint="-4.9989318521683403E-2"/>
        </patternFill>
      </fill>
    </dxf>
    <dxf>
      <font>
        <color theme="0" tint="-0.24994659260841701"/>
      </font>
      <fill>
        <patternFill>
          <bgColor theme="0" tint="-4.9989318521683403E-2"/>
        </patternFill>
      </fill>
    </dxf>
    <dxf>
      <font>
        <color theme="0" tint="-0.24994659260841701"/>
      </font>
    </dxf>
    <dxf>
      <font>
        <color theme="1"/>
      </font>
    </dxf>
    <dxf>
      <font>
        <color theme="0" tint="-0.24994659260841701"/>
      </font>
    </dxf>
    <dxf>
      <font>
        <color theme="1"/>
      </font>
    </dxf>
    <dxf>
      <font>
        <color theme="0" tint="-0.24994659260841701"/>
      </font>
      <fill>
        <patternFill patternType="none">
          <bgColor auto="1"/>
        </patternFill>
      </fill>
    </dxf>
    <dxf>
      <font>
        <color auto="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ont>
        <color theme="0" tint="-0.24994659260841701"/>
      </font>
      <fill>
        <patternFill>
          <bgColor theme="0" tint="-4.9989318521683403E-2"/>
        </patternFill>
      </fill>
    </dxf>
    <dxf>
      <font>
        <color theme="0" tint="-0.24994659260841701"/>
      </font>
      <fill>
        <patternFill>
          <bgColor theme="0" tint="-4.9989318521683403E-2"/>
        </patternFill>
      </fill>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fill>
        <patternFill>
          <bgColor theme="0" tint="-4.9989318521683403E-2"/>
        </patternFill>
      </fill>
    </dxf>
    <dxf>
      <font>
        <color theme="0" tint="-0.24994659260841701"/>
      </font>
    </dxf>
    <dxf>
      <fill>
        <patternFill>
          <bgColor theme="0" tint="-4.9989318521683403E-2"/>
        </patternFill>
      </fill>
    </dxf>
    <dxf>
      <font>
        <color theme="0" tint="-0.24994659260841701"/>
      </font>
    </dxf>
    <dxf>
      <font>
        <color theme="0" tint="-0.24994659260841701"/>
      </font>
    </dxf>
    <dxf>
      <font>
        <color auto="1"/>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theme="0" tint="-0.24994659260841701"/>
      </font>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ill>
        <patternFill>
          <bgColor rgb="FFFFE699"/>
        </patternFill>
      </fill>
    </dxf>
    <dxf>
      <fill>
        <patternFill>
          <bgColor rgb="FFC6E0B4"/>
        </patternFill>
      </fill>
    </dxf>
    <dxf>
      <font>
        <color theme="0" tint="-0.24994659260841701"/>
      </font>
    </dxf>
    <dxf>
      <font>
        <color theme="0" tint="-0.24994659260841701"/>
      </font>
    </dxf>
    <dxf>
      <font>
        <color theme="0" tint="-0.24994659260841701"/>
      </font>
    </dxf>
    <dxf>
      <fill>
        <patternFill>
          <bgColor rgb="FFFFE699"/>
        </patternFill>
      </fill>
    </dxf>
    <dxf>
      <fill>
        <patternFill>
          <bgColor rgb="FFC6E0B4"/>
        </patternFill>
      </fill>
    </dxf>
    <dxf>
      <font>
        <color theme="0" tint="-0.24994659260841701"/>
      </font>
    </dxf>
    <dxf>
      <font>
        <color theme="0" tint="-0.24994659260841701"/>
      </font>
    </dxf>
    <dxf>
      <font>
        <color theme="0" tint="-0.24994659260841701"/>
      </font>
    </dxf>
    <dxf>
      <fill>
        <patternFill>
          <bgColor rgb="FFFFE699"/>
        </patternFill>
      </fill>
    </dxf>
    <dxf>
      <fill>
        <patternFill>
          <bgColor rgb="FFC6E0B4"/>
        </patternFill>
      </fill>
    </dxf>
    <dxf>
      <fill>
        <patternFill>
          <bgColor rgb="FFFFE699"/>
        </patternFill>
      </fill>
    </dxf>
    <dxf>
      <fill>
        <patternFill>
          <bgColor rgb="FFC6E0B4"/>
        </patternFill>
      </fill>
    </dxf>
    <dxf>
      <fill>
        <patternFill>
          <bgColor rgb="FFFFE699"/>
        </patternFill>
      </fill>
    </dxf>
    <dxf>
      <fill>
        <patternFill>
          <bgColor rgb="FFC6E0B4"/>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theme="0"/>
      </font>
      <fill>
        <patternFill>
          <bgColor rgb="FFFF0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theme="0"/>
      </font>
      <fill>
        <patternFill>
          <bgColor rgb="FFFF0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theme="0"/>
      </font>
      <fill>
        <patternFill>
          <bgColor rgb="FFFF0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theme="0"/>
      </font>
      <fill>
        <patternFill>
          <bgColor rgb="FFFF0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theme="0"/>
      </font>
      <fill>
        <patternFill>
          <bgColor rgb="FFFF0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theme="0"/>
      </font>
      <fill>
        <patternFill>
          <bgColor rgb="FFFF0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theme="0"/>
      </font>
      <fill>
        <patternFill>
          <bgColor rgb="FFFF0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theme="0"/>
      </font>
      <fill>
        <patternFill>
          <bgColor rgb="FFFF0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ont>
        <color theme="0" tint="-0.24994659260841701"/>
      </font>
      <fill>
        <patternFill>
          <bgColor theme="0" tint="-4.9989318521683403E-2"/>
        </patternFill>
      </fill>
    </dxf>
    <dxf>
      <font>
        <color theme="0" tint="-0.24994659260841701"/>
      </font>
      <fill>
        <patternFill>
          <bgColor theme="0" tint="-4.9989318521683403E-2"/>
        </patternFill>
      </fill>
    </dxf>
    <dxf>
      <font>
        <color theme="0" tint="-0.24994659260841701"/>
      </font>
      <fill>
        <patternFill>
          <bgColor theme="0" tint="-4.9989318521683403E-2"/>
        </patternFill>
      </fill>
    </dxf>
    <dxf>
      <font>
        <color theme="0" tint="-0.24994659260841701"/>
      </font>
      <fill>
        <patternFill>
          <bgColor theme="0" tint="-4.9989318521683403E-2"/>
        </patternFill>
      </fill>
    </dxf>
    <dxf>
      <font>
        <color theme="0" tint="-0.24994659260841701"/>
      </font>
    </dxf>
    <dxf>
      <font>
        <color theme="1"/>
      </font>
    </dxf>
    <dxf>
      <font>
        <color theme="0" tint="-0.24994659260841701"/>
      </font>
    </dxf>
    <dxf>
      <font>
        <color theme="1"/>
      </font>
    </dxf>
    <dxf>
      <font>
        <color theme="0" tint="-0.24994659260841701"/>
      </font>
      <fill>
        <patternFill patternType="none">
          <bgColor auto="1"/>
        </patternFill>
      </fill>
    </dxf>
    <dxf>
      <font>
        <color auto="1"/>
      </font>
    </dxf>
    <dxf>
      <font>
        <color theme="0" tint="-0.24994659260841701"/>
      </font>
    </dxf>
    <dxf>
      <font>
        <color theme="1"/>
      </font>
    </dxf>
    <dxf>
      <font>
        <color theme="0" tint="-0.24994659260841701"/>
      </font>
    </dxf>
    <dxf>
      <font>
        <color theme="1"/>
      </font>
    </dxf>
    <dxf>
      <font>
        <color theme="0" tint="-0.24994659260841701"/>
      </font>
      <fill>
        <patternFill patternType="none">
          <bgColor auto="1"/>
        </patternFill>
      </fill>
    </dxf>
    <dxf>
      <font>
        <color auto="1"/>
      </font>
    </dxf>
    <dxf>
      <font>
        <color theme="0" tint="-0.24994659260841701"/>
      </font>
      <fill>
        <patternFill>
          <bgColor theme="0" tint="-4.9989318521683403E-2"/>
        </patternFill>
      </fill>
    </dxf>
    <dxf>
      <font>
        <color theme="0" tint="-0.24994659260841701"/>
      </font>
      <fill>
        <patternFill>
          <bgColor theme="0" tint="-4.9989318521683403E-2"/>
        </patternFill>
      </fill>
    </dxf>
    <dxf>
      <font>
        <color theme="0" tint="-0.24994659260841701"/>
      </font>
    </dxf>
    <dxf>
      <font>
        <color theme="1"/>
      </font>
    </dxf>
    <dxf>
      <font>
        <color theme="0" tint="-0.24994659260841701"/>
      </font>
    </dxf>
    <dxf>
      <font>
        <color theme="1"/>
      </font>
    </dxf>
    <dxf>
      <font>
        <color theme="0" tint="-0.24994659260841701"/>
      </font>
      <fill>
        <patternFill patternType="none">
          <bgColor auto="1"/>
        </patternFill>
      </fill>
    </dxf>
    <dxf>
      <font>
        <color auto="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ont>
        <color theme="0" tint="-0.24994659260841701"/>
      </font>
      <fill>
        <patternFill>
          <bgColor theme="0" tint="-4.9989318521683403E-2"/>
        </patternFill>
      </fill>
    </dxf>
    <dxf>
      <font>
        <color theme="0" tint="-0.24994659260841701"/>
      </font>
      <fill>
        <patternFill>
          <bgColor theme="0" tint="-4.9989318521683403E-2"/>
        </patternFill>
      </fill>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fill>
        <patternFill>
          <bgColor theme="0" tint="-4.9989318521683403E-2"/>
        </patternFill>
      </fill>
    </dxf>
    <dxf>
      <font>
        <color theme="0" tint="-0.24994659260841701"/>
      </font>
    </dxf>
    <dxf>
      <fill>
        <patternFill>
          <bgColor theme="0" tint="-4.9989318521683403E-2"/>
        </patternFill>
      </fill>
    </dxf>
    <dxf>
      <font>
        <color theme="0" tint="-0.24994659260841701"/>
      </font>
    </dxf>
    <dxf>
      <font>
        <color theme="0" tint="-0.24994659260841701"/>
      </font>
    </dxf>
    <dxf>
      <font>
        <color auto="1"/>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theme="0" tint="-0.24994659260841701"/>
      </font>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ill>
        <patternFill>
          <bgColor rgb="FFFFE699"/>
        </patternFill>
      </fill>
    </dxf>
    <dxf>
      <fill>
        <patternFill>
          <bgColor rgb="FFC6E0B4"/>
        </patternFill>
      </fill>
    </dxf>
    <dxf>
      <font>
        <color theme="0" tint="-0.24994659260841701"/>
      </font>
    </dxf>
    <dxf>
      <font>
        <color theme="0" tint="-0.24994659260841701"/>
      </font>
    </dxf>
    <dxf>
      <font>
        <color theme="0" tint="-0.24994659260841701"/>
      </font>
    </dxf>
    <dxf>
      <fill>
        <patternFill>
          <bgColor rgb="FFFFE699"/>
        </patternFill>
      </fill>
    </dxf>
    <dxf>
      <fill>
        <patternFill>
          <bgColor rgb="FFC6E0B4"/>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ill>
        <patternFill>
          <bgColor rgb="FFFFE699"/>
        </patternFill>
      </fill>
    </dxf>
    <dxf>
      <fill>
        <patternFill>
          <bgColor rgb="FFC6E0B4"/>
        </patternFill>
      </fill>
    </dxf>
    <dxf>
      <fill>
        <patternFill>
          <bgColor rgb="FFFFE699"/>
        </patternFill>
      </fill>
    </dxf>
    <dxf>
      <fill>
        <patternFill>
          <bgColor rgb="FFC6E0B4"/>
        </patternFill>
      </fill>
    </dxf>
    <dxf>
      <fill>
        <patternFill>
          <bgColor rgb="FFFFE699"/>
        </patternFill>
      </fill>
    </dxf>
    <dxf>
      <fill>
        <patternFill>
          <bgColor rgb="FFC6E0B4"/>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theme="0"/>
      </font>
      <fill>
        <patternFill>
          <bgColor rgb="FFFF0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theme="0"/>
      </font>
      <fill>
        <patternFill>
          <bgColor rgb="FFFF0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theme="0"/>
      </font>
      <fill>
        <patternFill>
          <bgColor rgb="FFFF0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theme="0"/>
      </font>
      <fill>
        <patternFill>
          <bgColor rgb="FFFF0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theme="0"/>
      </font>
      <fill>
        <patternFill>
          <bgColor rgb="FFFF0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theme="0"/>
      </font>
      <fill>
        <patternFill>
          <bgColor rgb="FFFF0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theme="0"/>
      </font>
      <fill>
        <patternFill>
          <bgColor rgb="FFFF0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theme="0"/>
      </font>
      <fill>
        <patternFill>
          <bgColor rgb="FFFF0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ont>
        <color theme="0" tint="-0.24994659260841701"/>
      </font>
    </dxf>
    <dxf>
      <font>
        <color theme="0" tint="-0.24994659260841701"/>
      </font>
      <fill>
        <patternFill>
          <bgColor theme="0" tint="-4.9989318521683403E-2"/>
        </patternFill>
      </fill>
    </dxf>
    <dxf>
      <font>
        <color theme="0" tint="-0.24994659260841701"/>
      </font>
    </dxf>
    <dxf>
      <font>
        <color theme="0" tint="-0.24994659260841701"/>
      </font>
    </dxf>
    <dxf>
      <font>
        <color theme="0" tint="-0.24994659260841701"/>
      </font>
    </dxf>
    <dxf>
      <font>
        <color theme="0" tint="-0.24994659260841701"/>
      </font>
      <fill>
        <patternFill>
          <bgColor theme="0" tint="-4.9989318521683403E-2"/>
        </patternFill>
      </fill>
    </dxf>
    <dxf>
      <font>
        <color theme="0" tint="-0.24994659260841701"/>
      </font>
    </dxf>
    <dxf>
      <font>
        <color theme="0" tint="-0.24994659260841701"/>
      </font>
      <fill>
        <patternFill>
          <bgColor theme="0" tint="-4.9989318521683403E-2"/>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fill>
        <patternFill>
          <bgColor theme="0" tint="-4.9989318521683403E-2"/>
        </patternFill>
      </fill>
    </dxf>
    <dxf>
      <font>
        <color theme="0" tint="-0.24994659260841701"/>
      </font>
      <fill>
        <patternFill>
          <bgColor theme="0" tint="-4.9989318521683403E-2"/>
        </patternFill>
      </fill>
    </dxf>
    <dxf>
      <font>
        <color theme="0" tint="-0.24994659260841701"/>
      </font>
      <fill>
        <patternFill>
          <bgColor theme="0" tint="-4.9989318521683403E-2"/>
        </patternFill>
      </fill>
    </dxf>
    <dxf>
      <font>
        <color theme="0" tint="-0.24994659260841701"/>
      </font>
      <fill>
        <patternFill>
          <bgColor theme="0" tint="-4.9989318521683403E-2"/>
        </patternFill>
      </fill>
    </dxf>
    <dxf>
      <font>
        <color theme="0" tint="-0.24994659260841701"/>
      </font>
      <fill>
        <patternFill>
          <bgColor theme="0" tint="-4.9989318521683403E-2"/>
        </patternFill>
      </fill>
    </dxf>
    <dxf>
      <font>
        <color theme="0" tint="-0.24994659260841701"/>
      </font>
      <fill>
        <patternFill>
          <bgColor theme="0" tint="-4.9989318521683403E-2"/>
        </patternFill>
      </fill>
    </dxf>
    <dxf>
      <font>
        <color theme="0" tint="-0.24994659260841701"/>
      </font>
      <fill>
        <patternFill>
          <bgColor theme="0" tint="-4.9989318521683403E-2"/>
        </patternFill>
      </fill>
    </dxf>
    <dxf>
      <font>
        <color theme="0" tint="-0.24994659260841701"/>
      </font>
      <fill>
        <patternFill>
          <bgColor theme="0" tint="-4.9989318521683403E-2"/>
        </patternFill>
      </fill>
    </dxf>
    <dxf>
      <fill>
        <patternFill>
          <bgColor theme="0" tint="-4.9989318521683403E-2"/>
        </patternFill>
      </fill>
    </dxf>
    <dxf>
      <font>
        <color theme="0" tint="-0.24994659260841701"/>
      </font>
    </dxf>
    <dxf>
      <fill>
        <patternFill>
          <bgColor theme="0" tint="-4.9989318521683403E-2"/>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fill>
        <patternFill>
          <bgColor theme="0" tint="-4.9989318521683403E-2"/>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fill>
        <patternFill>
          <bgColor theme="0" tint="-4.9989318521683403E-2"/>
        </patternFill>
      </fill>
    </dxf>
    <dxf>
      <font>
        <color theme="0" tint="-0.24994659260841701"/>
      </font>
      <fill>
        <patternFill>
          <bgColor theme="0" tint="-4.9989318521683403E-2"/>
        </patternFill>
      </fill>
    </dxf>
    <dxf>
      <font>
        <color theme="0" tint="-0.24994659260841701"/>
      </font>
      <fill>
        <patternFill>
          <bgColor theme="0" tint="-4.9989318521683403E-2"/>
        </patternFill>
      </fill>
    </dxf>
    <dxf>
      <font>
        <color theme="0" tint="-0.24994659260841701"/>
      </font>
      <fill>
        <patternFill>
          <bgColor theme="0" tint="-4.9989318521683403E-2"/>
        </patternFill>
      </fill>
    </dxf>
    <dxf>
      <font>
        <color theme="0" tint="-0.24994659260841701"/>
      </font>
    </dxf>
    <dxf>
      <font>
        <color theme="1"/>
      </font>
    </dxf>
    <dxf>
      <font>
        <color theme="0" tint="-0.24994659260841701"/>
      </font>
    </dxf>
    <dxf>
      <font>
        <color theme="1"/>
      </font>
    </dxf>
    <dxf>
      <font>
        <color theme="0" tint="-0.24994659260841701"/>
      </font>
      <fill>
        <patternFill patternType="none">
          <bgColor auto="1"/>
        </patternFill>
      </fill>
    </dxf>
    <dxf>
      <font>
        <color auto="1"/>
      </font>
    </dxf>
    <dxf>
      <font>
        <color theme="0" tint="-0.24994659260841701"/>
      </font>
    </dxf>
    <dxf>
      <font>
        <color theme="1"/>
      </font>
    </dxf>
    <dxf>
      <font>
        <color theme="0" tint="-0.24994659260841701"/>
      </font>
    </dxf>
    <dxf>
      <font>
        <color theme="1"/>
      </font>
    </dxf>
    <dxf>
      <font>
        <color theme="0" tint="-0.24994659260841701"/>
      </font>
      <fill>
        <patternFill patternType="none">
          <bgColor auto="1"/>
        </patternFill>
      </fill>
    </dxf>
    <dxf>
      <font>
        <color auto="1"/>
      </font>
    </dxf>
    <dxf>
      <font>
        <color theme="0" tint="-0.24994659260841701"/>
      </font>
      <fill>
        <patternFill>
          <bgColor theme="0" tint="-4.9989318521683403E-2"/>
        </patternFill>
      </fill>
    </dxf>
    <dxf>
      <font>
        <color theme="0" tint="-0.24994659260841701"/>
      </font>
      <fill>
        <patternFill>
          <bgColor theme="0" tint="-4.9989318521683403E-2"/>
        </patternFill>
      </fill>
    </dxf>
    <dxf>
      <font>
        <color theme="0" tint="-0.24994659260841701"/>
      </font>
    </dxf>
    <dxf>
      <font>
        <color theme="1"/>
      </font>
    </dxf>
    <dxf>
      <font>
        <color theme="0" tint="-0.24994659260841701"/>
      </font>
    </dxf>
    <dxf>
      <font>
        <color theme="1"/>
      </font>
    </dxf>
    <dxf>
      <font>
        <color theme="0" tint="-0.24994659260841701"/>
      </font>
      <fill>
        <patternFill patternType="none">
          <bgColor auto="1"/>
        </patternFill>
      </fill>
    </dxf>
    <dxf>
      <font>
        <color auto="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fill>
        <patternFill>
          <bgColor theme="0" tint="-4.9989318521683403E-2"/>
        </patternFill>
      </fill>
    </dxf>
    <dxf>
      <font>
        <color theme="0" tint="-0.24994659260841701"/>
      </font>
      <fill>
        <patternFill>
          <bgColor theme="0" tint="-4.9989318521683403E-2"/>
        </patternFill>
      </fill>
    </dxf>
    <dxf>
      <font>
        <color theme="0" tint="-0.24994659260841701"/>
      </font>
      <fill>
        <patternFill>
          <bgColor theme="0" tint="-4.9989318521683403E-2"/>
        </patternFill>
      </fill>
    </dxf>
    <dxf>
      <font>
        <color theme="0" tint="-0.24994659260841701"/>
      </font>
      <fill>
        <patternFill>
          <bgColor theme="0" tint="-4.9989318521683403E-2"/>
        </patternFill>
      </fill>
    </dxf>
    <dxf>
      <fill>
        <patternFill>
          <bgColor theme="0" tint="-4.9989318521683403E-2"/>
        </patternFill>
      </fill>
    </dxf>
    <dxf>
      <font>
        <color theme="0" tint="-0.2499465926084170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auto="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ill>
        <patternFill>
          <bgColor theme="0" tint="-4.9989318521683403E-2"/>
        </patternFill>
      </fill>
    </dxf>
    <dxf>
      <font>
        <color theme="0" tint="-0.24994659260841701"/>
      </font>
    </dxf>
    <dxf>
      <font>
        <color theme="0" tint="-0.24994659260841701"/>
      </font>
    </dxf>
    <dxf>
      <font>
        <color auto="1"/>
      </font>
    </dxf>
    <dxf>
      <font>
        <color theme="0" tint="-0.24994659260841701"/>
      </font>
      <fill>
        <patternFill>
          <bgColor theme="0" tint="-4.9989318521683403E-2"/>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theme="0" tint="-0.24994659260841701"/>
      </font>
    </dxf>
    <dxf>
      <font>
        <color theme="0" tint="-0.24994659260841701"/>
      </font>
    </dxf>
    <dxf>
      <font>
        <color theme="0" tint="-0.24994659260841701"/>
      </font>
    </dxf>
    <dxf>
      <fill>
        <patternFill>
          <bgColor rgb="FFFFE699"/>
        </patternFill>
      </fill>
    </dxf>
    <dxf>
      <fill>
        <patternFill>
          <bgColor rgb="FFC6E0B4"/>
        </patternFill>
      </fill>
    </dxf>
    <dxf>
      <font>
        <color theme="0" tint="-0.24994659260841701"/>
      </font>
    </dxf>
    <dxf>
      <font>
        <color theme="0" tint="-0.24994659260841701"/>
      </font>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ill>
        <patternFill>
          <bgColor rgb="FFFFE699"/>
        </patternFill>
      </fill>
    </dxf>
    <dxf>
      <fill>
        <patternFill>
          <bgColor rgb="FFC6E0B4"/>
        </patternFill>
      </fill>
    </dxf>
    <dxf>
      <fill>
        <patternFill>
          <bgColor rgb="FFFFE699"/>
        </patternFill>
      </fill>
    </dxf>
    <dxf>
      <fill>
        <patternFill>
          <bgColor rgb="FFC6E0B4"/>
        </patternFill>
      </fill>
    </dxf>
    <dxf>
      <fill>
        <patternFill>
          <bgColor rgb="FFFFE699"/>
        </patternFill>
      </fill>
    </dxf>
    <dxf>
      <fill>
        <patternFill>
          <bgColor rgb="FFC6E0B4"/>
        </patternFill>
      </fill>
    </dxf>
    <dxf>
      <fill>
        <patternFill>
          <bgColor rgb="FFFFE699"/>
        </patternFill>
      </fill>
    </dxf>
    <dxf>
      <fill>
        <patternFill>
          <bgColor rgb="FFC6E0B4"/>
        </patternFill>
      </fill>
    </dxf>
    <dxf>
      <fill>
        <patternFill>
          <bgColor rgb="FFFFE699"/>
        </patternFill>
      </fill>
    </dxf>
    <dxf>
      <fill>
        <patternFill>
          <bgColor rgb="FFC6E0B4"/>
        </patternFill>
      </fill>
    </dxf>
    <dxf>
      <fill>
        <patternFill>
          <bgColor rgb="FFFFE699"/>
        </patternFill>
      </fill>
    </dxf>
    <dxf>
      <fill>
        <patternFill>
          <bgColor rgb="FFC6E0B4"/>
        </patternFill>
      </fill>
    </dxf>
    <dxf>
      <fill>
        <patternFill>
          <bgColor rgb="FFFFE699"/>
        </patternFill>
      </fill>
    </dxf>
    <dxf>
      <fill>
        <patternFill>
          <bgColor rgb="FFC6E0B4"/>
        </patternFill>
      </fill>
    </dxf>
    <dxf>
      <fill>
        <patternFill>
          <bgColor rgb="FFFFE699"/>
        </patternFill>
      </fill>
    </dxf>
    <dxf>
      <fill>
        <patternFill>
          <bgColor rgb="FFC6E0B4"/>
        </patternFill>
      </fill>
    </dxf>
    <dxf>
      <fill>
        <patternFill>
          <bgColor rgb="FFFFE699"/>
        </patternFill>
      </fill>
    </dxf>
    <dxf>
      <fill>
        <patternFill>
          <bgColor rgb="FFC6E0B4"/>
        </patternFill>
      </fill>
    </dxf>
    <dxf>
      <fill>
        <patternFill>
          <bgColor rgb="FFFFE699"/>
        </patternFill>
      </fill>
    </dxf>
    <dxf>
      <fill>
        <patternFill>
          <bgColor rgb="FFC6E0B4"/>
        </patternFill>
      </fill>
    </dxf>
    <dxf>
      <fill>
        <patternFill>
          <bgColor rgb="FFFFE699"/>
        </patternFill>
      </fill>
    </dxf>
    <dxf>
      <fill>
        <patternFill>
          <bgColor rgb="FFC6E0B4"/>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theme="0" tint="-0.24994659260841701"/>
      </font>
    </dxf>
    <dxf>
      <font>
        <color theme="0" tint="-0.24994659260841701"/>
      </font>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ill>
        <patternFill>
          <bgColor rgb="FFFFE699"/>
        </patternFill>
      </fill>
    </dxf>
    <dxf>
      <fill>
        <patternFill>
          <bgColor rgb="FFC6E0B4"/>
        </patternFill>
      </fill>
    </dxf>
    <dxf>
      <fill>
        <patternFill>
          <bgColor rgb="FFFFE699"/>
        </patternFill>
      </fill>
    </dxf>
    <dxf>
      <fill>
        <patternFill>
          <bgColor rgb="FFC6E0B4"/>
        </patternFill>
      </fill>
    </dxf>
    <dxf>
      <fill>
        <patternFill>
          <bgColor rgb="FFFFE699"/>
        </patternFill>
      </fill>
    </dxf>
    <dxf>
      <fill>
        <patternFill>
          <bgColor rgb="FFC6E0B4"/>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theme="0"/>
      </font>
      <fill>
        <patternFill>
          <bgColor rgb="FFFF0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theme="0"/>
      </font>
      <fill>
        <patternFill>
          <bgColor rgb="FFFF0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theme="0"/>
      </font>
      <fill>
        <patternFill>
          <bgColor rgb="FFFF0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theme="0"/>
      </font>
      <fill>
        <patternFill>
          <bgColor rgb="FFFF0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theme="0"/>
      </font>
      <fill>
        <patternFill>
          <bgColor rgb="FFFF0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ont>
        <color theme="0"/>
      </font>
      <fill>
        <patternFill>
          <bgColor rgb="FFFF0000"/>
        </patternFill>
      </fill>
    </dxf>
    <dxf>
      <font>
        <color theme="0"/>
      </font>
      <fill>
        <patternFill>
          <bgColor rgb="FF00B050"/>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b val="0"/>
        <i val="0"/>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ill>
        <patternFill>
          <bgColor rgb="FFFFE699"/>
        </patternFill>
      </fill>
    </dxf>
    <dxf>
      <fill>
        <patternFill>
          <bgColor rgb="FFC6E0B4"/>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ill>
        <patternFill>
          <bgColor rgb="FFFFE699"/>
        </patternFill>
      </fill>
    </dxf>
    <dxf>
      <fill>
        <patternFill>
          <bgColor rgb="FFC6E0B4"/>
        </patternFill>
      </fill>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ill>
        <patternFill>
          <bgColor rgb="FFFFE699"/>
        </patternFill>
      </fill>
    </dxf>
    <dxf>
      <fill>
        <patternFill>
          <bgColor rgb="FFC6E0B4"/>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theme="7" tint="0.79998168889431442"/>
        </patternFill>
      </fill>
    </dxf>
    <dxf>
      <font>
        <color theme="0" tint="-0.14996795556505021"/>
      </font>
    </dxf>
    <dxf>
      <font>
        <color theme="0" tint="-0.24994659260841701"/>
      </font>
    </dxf>
    <dxf>
      <font>
        <color theme="0" tint="-0.24994659260841701"/>
      </font>
    </dxf>
    <dxf>
      <font>
        <color theme="0" tint="-0.24994659260841701"/>
      </font>
    </dxf>
    <dxf>
      <fill>
        <patternFill>
          <bgColor rgb="FF00B050"/>
        </patternFill>
      </fill>
    </dxf>
    <dxf>
      <fill>
        <patternFill>
          <bgColor rgb="FFFF000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color rgb="FFA7234C"/>
      </font>
      <fill>
        <patternFill>
          <bgColor rgb="FFFFEB00"/>
        </patternFill>
      </fill>
    </dxf>
    <dxf>
      <font>
        <color theme="0"/>
      </font>
      <fill>
        <patternFill>
          <bgColor rgb="FFFF0000"/>
        </patternFill>
      </fill>
    </dxf>
    <dxf>
      <font>
        <color theme="5" tint="-0.499984740745262"/>
      </font>
      <fill>
        <patternFill>
          <bgColor rgb="FFFFC000"/>
        </patternFill>
      </fill>
    </dxf>
    <dxf>
      <font>
        <color theme="0"/>
      </font>
      <fill>
        <patternFill>
          <bgColor rgb="FF00B050"/>
        </patternFill>
      </fill>
    </dxf>
    <dxf>
      <font>
        <b val="0"/>
        <i val="0"/>
        <color rgb="FFA6A6A5"/>
      </font>
    </dxf>
  </dxfs>
  <tableStyles count="0" defaultTableStyle="TableStyleMedium2" defaultPivotStyle="PivotStyleLight16"/>
  <colors>
    <mruColors>
      <color rgb="FF9CC2E5"/>
      <color rgb="FFFFEB00"/>
      <color rgb="FF2E74B5"/>
      <color rgb="FFC6E0B4"/>
      <color rgb="FFFFE699"/>
      <color rgb="FFF4B084"/>
      <color rgb="FFFCE4D6"/>
      <color rgb="FFFFFFCC"/>
      <color rgb="FFFFFBCC"/>
      <color rgb="FFFEB21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eetMetadata" Target="metadata.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activeX/activeX3.xml><?xml version="1.0" encoding="utf-8"?>
<ax:ocx xmlns:ax="http://schemas.microsoft.com/office/2006/activeX" xmlns:r="http://schemas.openxmlformats.org/officeDocument/2006/relationships" ax:classid="{8BD21D40-EC42-11CE-9E0D-00AA006002F3}" ax:persistence="persistStreamInit" r:id="rId1"/>
</file>

<file path=xl/activeX/activeX4.xml><?xml version="1.0" encoding="utf-8"?>
<ax:ocx xmlns:ax="http://schemas.microsoft.com/office/2006/activeX" xmlns:r="http://schemas.openxmlformats.org/officeDocument/2006/relationships" ax:classid="{8BD21D40-EC42-11CE-9E0D-00AA006002F3}" ax:persistence="persistStreamInit" r:id="rId1"/>
</file>

<file path=xl/activeX/activeX5.xml><?xml version="1.0" encoding="utf-8"?>
<ax:ocx xmlns:ax="http://schemas.microsoft.com/office/2006/activeX" xmlns:r="http://schemas.openxmlformats.org/officeDocument/2006/relationships" ax:classid="{8BD21D40-EC42-11CE-9E0D-00AA006002F3}" ax:persistence="persistStreamInit" r:id="rId1"/>
</file>

<file path=xl/activeX/activeX6.xml><?xml version="1.0" encoding="utf-8"?>
<ax:ocx xmlns:ax="http://schemas.microsoft.com/office/2006/activeX" xmlns:r="http://schemas.openxmlformats.org/officeDocument/2006/relationships" ax:classid="{8BD21D40-EC42-11CE-9E0D-00AA006002F3}" ax:persistence="persistStreamInit" r:id="rId1"/>
</file>

<file path=xl/activeX/activeX7.xml><?xml version="1.0" encoding="utf-8"?>
<ax:ocx xmlns:ax="http://schemas.microsoft.com/office/2006/activeX" xmlns:r="http://schemas.openxmlformats.org/officeDocument/2006/relationships" ax:classid="{8BD21D40-EC42-11CE-9E0D-00AA006002F3}" ax:persistence="persistStreamInit" r:id="rId1"/>
</file>

<file path=xl/activeX/activeX8.xml><?xml version="1.0" encoding="utf-8"?>
<ax:ocx xmlns:ax="http://schemas.microsoft.com/office/2006/activeX" xmlns:r="http://schemas.openxmlformats.org/officeDocument/2006/relationships" ax:classid="{8BD21D40-EC42-11CE-9E0D-00AA006002F3}" ax:persistence="persistStreamInit" r:id="rId1"/>
</file>

<file path=xl/activeX/activeX9.xml><?xml version="1.0" encoding="utf-8"?>
<ax:ocx xmlns:ax="http://schemas.microsoft.com/office/2006/activeX" xmlns:r="http://schemas.openxmlformats.org/officeDocument/2006/relationships" ax:classid="{8BD21D40-EC42-11CE-9E0D-00AA006002F3}" ax:persistence="persistStreamInit" r:id="rId1"/>
</file>

<file path=xl/charts/_rels/chart1.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themeOverride" Target="../theme/themeOverride3.xml"/><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themeOverride" Target="../theme/themeOverride4.xml"/><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2"/>
                </a:solidFill>
                <a:latin typeface="+mn-lt"/>
                <a:ea typeface="+mn-ea"/>
                <a:cs typeface="+mn-cs"/>
              </a:defRPr>
            </a:pPr>
            <a:r>
              <a:rPr lang="en-US"/>
              <a:t>PLANET</a:t>
            </a:r>
          </a:p>
        </c:rich>
      </c:tx>
      <c:layout>
        <c:manualLayout>
          <c:xMode val="edge"/>
          <c:yMode val="edge"/>
          <c:x val="1.781857149513115E-2"/>
          <c:y val="2.006521035371174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2"/>
              </a:solidFill>
              <a:latin typeface="+mn-lt"/>
              <a:ea typeface="+mn-ea"/>
              <a:cs typeface="+mn-cs"/>
            </a:defRPr>
          </a:pPr>
          <a:endParaRPr lang="nl-BE"/>
        </a:p>
      </c:txPr>
    </c:title>
    <c:autoTitleDeleted val="0"/>
    <c:plotArea>
      <c:layout>
        <c:manualLayout>
          <c:layoutTarget val="inner"/>
          <c:xMode val="edge"/>
          <c:yMode val="edge"/>
          <c:x val="0.20402215381824573"/>
          <c:y val="0.13971579762450029"/>
          <c:w val="0.55451868732391174"/>
          <c:h val="0.77273779367686768"/>
        </c:manualLayout>
      </c:layout>
      <c:radarChart>
        <c:radarStyle val="filled"/>
        <c:varyColors val="0"/>
        <c:ser>
          <c:idx val="0"/>
          <c:order val="0"/>
          <c:tx>
            <c:strRef>
              <c:f>'Prep Radar'!$N$38</c:f>
              <c:strCache>
                <c:ptCount val="1"/>
                <c:pt idx="0">
                  <c:v>RING35</c:v>
                </c:pt>
              </c:strCache>
            </c:strRef>
          </c:tx>
          <c:spPr>
            <a:solidFill>
              <a:srgbClr val="B7E14D"/>
            </a:solidFill>
            <a:ln>
              <a:noFill/>
            </a:ln>
            <a:effectLst/>
          </c:spPr>
          <c:cat>
            <c:strRef>
              <c:f>'Prep Radar'!$M$39:$M$51</c:f>
              <c:strCache>
                <c:ptCount val="13"/>
                <c:pt idx="0">
                  <c:v>Energieprestatie</c:v>
                </c:pt>
                <c:pt idx="1">
                  <c:v>Hernieuwbare energieën</c:v>
                </c:pt>
                <c:pt idx="2">
                  <c:v>Energiezuinige installaties en toestellen</c:v>
                </c:pt>
                <c:pt idx="3">
                  <c:v>Behoud van grondstoffen</c:v>
                </c:pt>
                <c:pt idx="4">
                  <c:v>Materiaalkeuze</c:v>
                </c:pt>
                <c:pt idx="5">
                  <c:v>Materialenpaspoort</c:v>
                </c:pt>
                <c:pt idx="6">
                  <c:v>Koelmiddelen met een lage impact</c:v>
                </c:pt>
                <c:pt idx="7">
                  <c:v>Waterverbruik beperken</c:v>
                </c:pt>
                <c:pt idx="8">
                  <c:v>Hergebruik van water</c:v>
                </c:pt>
                <c:pt idx="9">
                  <c:v>Afvoer van water</c:v>
                </c:pt>
                <c:pt idx="10">
                  <c:v>Biodiversiteit</c:v>
                </c:pt>
                <c:pt idx="11">
                  <c:v>Impact op de omgeving</c:v>
                </c:pt>
                <c:pt idx="12">
                  <c:v>Duurzaam werfbeheer</c:v>
                </c:pt>
              </c:strCache>
            </c:strRef>
          </c:cat>
          <c:val>
            <c:numRef>
              <c:f>'Prep Radar'!$N$39:$N$51</c:f>
              <c:numCache>
                <c:formatCode>General</c:formatCode>
                <c:ptCount val="13"/>
                <c:pt idx="0">
                  <c:v>3.5</c:v>
                </c:pt>
                <c:pt idx="1">
                  <c:v>3.5</c:v>
                </c:pt>
                <c:pt idx="2">
                  <c:v>3.5</c:v>
                </c:pt>
                <c:pt idx="3">
                  <c:v>3.5</c:v>
                </c:pt>
                <c:pt idx="4">
                  <c:v>3.5</c:v>
                </c:pt>
                <c:pt idx="5">
                  <c:v>3.5</c:v>
                </c:pt>
                <c:pt idx="6">
                  <c:v>3.5</c:v>
                </c:pt>
                <c:pt idx="7">
                  <c:v>3.5</c:v>
                </c:pt>
                <c:pt idx="8">
                  <c:v>3.5</c:v>
                </c:pt>
                <c:pt idx="9">
                  <c:v>3.5</c:v>
                </c:pt>
                <c:pt idx="10">
                  <c:v>3.5</c:v>
                </c:pt>
                <c:pt idx="11">
                  <c:v>3.5</c:v>
                </c:pt>
                <c:pt idx="12">
                  <c:v>3.5</c:v>
                </c:pt>
              </c:numCache>
            </c:numRef>
          </c:val>
          <c:extLst>
            <c:ext xmlns:c16="http://schemas.microsoft.com/office/drawing/2014/chart" uri="{C3380CC4-5D6E-409C-BE32-E72D297353CC}">
              <c16:uniqueId val="{00000000-735B-49C4-9243-21760B3FEBCF}"/>
            </c:ext>
          </c:extLst>
        </c:ser>
        <c:ser>
          <c:idx val="1"/>
          <c:order val="1"/>
          <c:tx>
            <c:strRef>
              <c:f>'Prep Radar'!$O$38</c:f>
              <c:strCache>
                <c:ptCount val="1"/>
                <c:pt idx="0">
                  <c:v>RING25</c:v>
                </c:pt>
              </c:strCache>
            </c:strRef>
          </c:tx>
          <c:spPr>
            <a:solidFill>
              <a:srgbClr val="FEB21A"/>
            </a:solidFill>
            <a:ln>
              <a:noFill/>
            </a:ln>
            <a:effectLst/>
          </c:spPr>
          <c:cat>
            <c:strRef>
              <c:f>'Prep Radar'!$M$39:$M$51</c:f>
              <c:strCache>
                <c:ptCount val="13"/>
                <c:pt idx="0">
                  <c:v>Energieprestatie</c:v>
                </c:pt>
                <c:pt idx="1">
                  <c:v>Hernieuwbare energieën</c:v>
                </c:pt>
                <c:pt idx="2">
                  <c:v>Energiezuinige installaties en toestellen</c:v>
                </c:pt>
                <c:pt idx="3">
                  <c:v>Behoud van grondstoffen</c:v>
                </c:pt>
                <c:pt idx="4">
                  <c:v>Materiaalkeuze</c:v>
                </c:pt>
                <c:pt idx="5">
                  <c:v>Materialenpaspoort</c:v>
                </c:pt>
                <c:pt idx="6">
                  <c:v>Koelmiddelen met een lage impact</c:v>
                </c:pt>
                <c:pt idx="7">
                  <c:v>Waterverbruik beperken</c:v>
                </c:pt>
                <c:pt idx="8">
                  <c:v>Hergebruik van water</c:v>
                </c:pt>
                <c:pt idx="9">
                  <c:v>Afvoer van water</c:v>
                </c:pt>
                <c:pt idx="10">
                  <c:v>Biodiversiteit</c:v>
                </c:pt>
                <c:pt idx="11">
                  <c:v>Impact op de omgeving</c:v>
                </c:pt>
                <c:pt idx="12">
                  <c:v>Duurzaam werfbeheer</c:v>
                </c:pt>
              </c:strCache>
            </c:strRef>
          </c:cat>
          <c:val>
            <c:numRef>
              <c:f>'Prep Radar'!$O$39:$O$51</c:f>
              <c:numCache>
                <c:formatCode>General</c:formatCode>
                <c:ptCount val="13"/>
                <c:pt idx="0">
                  <c:v>2.5</c:v>
                </c:pt>
                <c:pt idx="1">
                  <c:v>2.5</c:v>
                </c:pt>
                <c:pt idx="2">
                  <c:v>2.5</c:v>
                </c:pt>
                <c:pt idx="3">
                  <c:v>2.5</c:v>
                </c:pt>
                <c:pt idx="4">
                  <c:v>2.5</c:v>
                </c:pt>
                <c:pt idx="5">
                  <c:v>2.5</c:v>
                </c:pt>
                <c:pt idx="6">
                  <c:v>2.5</c:v>
                </c:pt>
                <c:pt idx="7">
                  <c:v>2.5</c:v>
                </c:pt>
                <c:pt idx="8">
                  <c:v>2.5</c:v>
                </c:pt>
                <c:pt idx="9">
                  <c:v>2.5</c:v>
                </c:pt>
                <c:pt idx="10">
                  <c:v>2.5</c:v>
                </c:pt>
                <c:pt idx="11">
                  <c:v>2.5</c:v>
                </c:pt>
                <c:pt idx="12">
                  <c:v>2.5</c:v>
                </c:pt>
              </c:numCache>
            </c:numRef>
          </c:val>
          <c:extLst>
            <c:ext xmlns:c16="http://schemas.microsoft.com/office/drawing/2014/chart" uri="{C3380CC4-5D6E-409C-BE32-E72D297353CC}">
              <c16:uniqueId val="{00000001-735B-49C4-9243-21760B3FEBCF}"/>
            </c:ext>
          </c:extLst>
        </c:ser>
        <c:ser>
          <c:idx val="2"/>
          <c:order val="2"/>
          <c:tx>
            <c:strRef>
              <c:f>'Prep Radar'!$P$38</c:f>
              <c:strCache>
                <c:ptCount val="1"/>
                <c:pt idx="0">
                  <c:v>RING15</c:v>
                </c:pt>
              </c:strCache>
            </c:strRef>
          </c:tx>
          <c:spPr>
            <a:solidFill>
              <a:srgbClr val="FFEB00"/>
            </a:solidFill>
            <a:ln>
              <a:noFill/>
            </a:ln>
            <a:effectLst/>
          </c:spPr>
          <c:cat>
            <c:strRef>
              <c:f>'Prep Radar'!$M$39:$M$51</c:f>
              <c:strCache>
                <c:ptCount val="13"/>
                <c:pt idx="0">
                  <c:v>Energieprestatie</c:v>
                </c:pt>
                <c:pt idx="1">
                  <c:v>Hernieuwbare energieën</c:v>
                </c:pt>
                <c:pt idx="2">
                  <c:v>Energiezuinige installaties en toestellen</c:v>
                </c:pt>
                <c:pt idx="3">
                  <c:v>Behoud van grondstoffen</c:v>
                </c:pt>
                <c:pt idx="4">
                  <c:v>Materiaalkeuze</c:v>
                </c:pt>
                <c:pt idx="5">
                  <c:v>Materialenpaspoort</c:v>
                </c:pt>
                <c:pt idx="6">
                  <c:v>Koelmiddelen met een lage impact</c:v>
                </c:pt>
                <c:pt idx="7">
                  <c:v>Waterverbruik beperken</c:v>
                </c:pt>
                <c:pt idx="8">
                  <c:v>Hergebruik van water</c:v>
                </c:pt>
                <c:pt idx="9">
                  <c:v>Afvoer van water</c:v>
                </c:pt>
                <c:pt idx="10">
                  <c:v>Biodiversiteit</c:v>
                </c:pt>
                <c:pt idx="11">
                  <c:v>Impact op de omgeving</c:v>
                </c:pt>
                <c:pt idx="12">
                  <c:v>Duurzaam werfbeheer</c:v>
                </c:pt>
              </c:strCache>
            </c:strRef>
          </c:cat>
          <c:val>
            <c:numRef>
              <c:f>'Prep Radar'!$P$39:$P$51</c:f>
              <c:numCache>
                <c:formatCode>General</c:formatCode>
                <c:ptCount val="13"/>
                <c:pt idx="0">
                  <c:v>1.5</c:v>
                </c:pt>
                <c:pt idx="1">
                  <c:v>1.5</c:v>
                </c:pt>
                <c:pt idx="2">
                  <c:v>1.5</c:v>
                </c:pt>
                <c:pt idx="3">
                  <c:v>1.5</c:v>
                </c:pt>
                <c:pt idx="4">
                  <c:v>1.5</c:v>
                </c:pt>
                <c:pt idx="5">
                  <c:v>1.5</c:v>
                </c:pt>
                <c:pt idx="6">
                  <c:v>1.5</c:v>
                </c:pt>
                <c:pt idx="7">
                  <c:v>1.5</c:v>
                </c:pt>
                <c:pt idx="8">
                  <c:v>1.5</c:v>
                </c:pt>
                <c:pt idx="9">
                  <c:v>1.5</c:v>
                </c:pt>
                <c:pt idx="10">
                  <c:v>1.5</c:v>
                </c:pt>
                <c:pt idx="11">
                  <c:v>1.5</c:v>
                </c:pt>
                <c:pt idx="12">
                  <c:v>1.5</c:v>
                </c:pt>
              </c:numCache>
            </c:numRef>
          </c:val>
          <c:extLst>
            <c:ext xmlns:c16="http://schemas.microsoft.com/office/drawing/2014/chart" uri="{C3380CC4-5D6E-409C-BE32-E72D297353CC}">
              <c16:uniqueId val="{00000002-735B-49C4-9243-21760B3FEBCF}"/>
            </c:ext>
          </c:extLst>
        </c:ser>
        <c:ser>
          <c:idx val="3"/>
          <c:order val="3"/>
          <c:tx>
            <c:strRef>
              <c:f>'Prep Radar'!$Q$38</c:f>
              <c:strCache>
                <c:ptCount val="1"/>
                <c:pt idx="0">
                  <c:v>RING05</c:v>
                </c:pt>
              </c:strCache>
            </c:strRef>
          </c:tx>
          <c:spPr>
            <a:solidFill>
              <a:schemeClr val="bg1"/>
            </a:solidFill>
            <a:ln>
              <a:noFill/>
            </a:ln>
            <a:effectLst/>
          </c:spPr>
          <c:cat>
            <c:strRef>
              <c:f>'Prep Radar'!$M$39:$M$51</c:f>
              <c:strCache>
                <c:ptCount val="13"/>
                <c:pt idx="0">
                  <c:v>Energieprestatie</c:v>
                </c:pt>
                <c:pt idx="1">
                  <c:v>Hernieuwbare energieën</c:v>
                </c:pt>
                <c:pt idx="2">
                  <c:v>Energiezuinige installaties en toestellen</c:v>
                </c:pt>
                <c:pt idx="3">
                  <c:v>Behoud van grondstoffen</c:v>
                </c:pt>
                <c:pt idx="4">
                  <c:v>Materiaalkeuze</c:v>
                </c:pt>
                <c:pt idx="5">
                  <c:v>Materialenpaspoort</c:v>
                </c:pt>
                <c:pt idx="6">
                  <c:v>Koelmiddelen met een lage impact</c:v>
                </c:pt>
                <c:pt idx="7">
                  <c:v>Waterverbruik beperken</c:v>
                </c:pt>
                <c:pt idx="8">
                  <c:v>Hergebruik van water</c:v>
                </c:pt>
                <c:pt idx="9">
                  <c:v>Afvoer van water</c:v>
                </c:pt>
                <c:pt idx="10">
                  <c:v>Biodiversiteit</c:v>
                </c:pt>
                <c:pt idx="11">
                  <c:v>Impact op de omgeving</c:v>
                </c:pt>
                <c:pt idx="12">
                  <c:v>Duurzaam werfbeheer</c:v>
                </c:pt>
              </c:strCache>
            </c:strRef>
          </c:cat>
          <c:val>
            <c:numRef>
              <c:f>'Prep Radar'!$Q$39:$Q$51</c:f>
              <c:numCache>
                <c:formatCode>General</c:formatCode>
                <c:ptCount val="13"/>
                <c:pt idx="0">
                  <c:v>0.5</c:v>
                </c:pt>
                <c:pt idx="1">
                  <c:v>0.5</c:v>
                </c:pt>
                <c:pt idx="2">
                  <c:v>0.5</c:v>
                </c:pt>
                <c:pt idx="3">
                  <c:v>0.5</c:v>
                </c:pt>
                <c:pt idx="4">
                  <c:v>0.5</c:v>
                </c:pt>
                <c:pt idx="5">
                  <c:v>0.5</c:v>
                </c:pt>
                <c:pt idx="6">
                  <c:v>0.5</c:v>
                </c:pt>
                <c:pt idx="7">
                  <c:v>0.5</c:v>
                </c:pt>
                <c:pt idx="8">
                  <c:v>0.5</c:v>
                </c:pt>
                <c:pt idx="9">
                  <c:v>0.5</c:v>
                </c:pt>
                <c:pt idx="10">
                  <c:v>0.5</c:v>
                </c:pt>
                <c:pt idx="11">
                  <c:v>0.5</c:v>
                </c:pt>
                <c:pt idx="12">
                  <c:v>0.5</c:v>
                </c:pt>
              </c:numCache>
            </c:numRef>
          </c:val>
          <c:extLst>
            <c:ext xmlns:c16="http://schemas.microsoft.com/office/drawing/2014/chart" uri="{C3380CC4-5D6E-409C-BE32-E72D297353CC}">
              <c16:uniqueId val="{00000003-735B-49C4-9243-21760B3FEBCF}"/>
            </c:ext>
          </c:extLst>
        </c:ser>
        <c:dLbls>
          <c:showLegendKey val="0"/>
          <c:showVal val="0"/>
          <c:showCatName val="0"/>
          <c:showSerName val="0"/>
          <c:showPercent val="0"/>
          <c:showBubbleSize val="0"/>
        </c:dLbls>
        <c:axId val="605128120"/>
        <c:axId val="605125824"/>
      </c:radarChart>
      <c:radarChart>
        <c:radarStyle val="marker"/>
        <c:varyColors val="0"/>
        <c:ser>
          <c:idx val="5"/>
          <c:order val="4"/>
          <c:tx>
            <c:strRef>
              <c:f>'Prep Radar'!$R$38</c:f>
              <c:strCache>
                <c:ptCount val="1"/>
                <c:pt idx="0">
                  <c:v>prestatie</c:v>
                </c:pt>
              </c:strCache>
            </c:strRef>
          </c:tx>
          <c:spPr>
            <a:ln w="28575" cap="rnd">
              <a:solidFill>
                <a:srgbClr val="1F497D"/>
              </a:solidFill>
              <a:prstDash val="solid"/>
              <a:round/>
            </a:ln>
            <a:effectLst/>
          </c:spPr>
          <c:marker>
            <c:symbol val="circle"/>
            <c:size val="5"/>
            <c:spPr>
              <a:solidFill>
                <a:schemeClr val="accent1">
                  <a:lumMod val="50000"/>
                </a:schemeClr>
              </a:solidFill>
              <a:ln w="9525">
                <a:solidFill>
                  <a:schemeClr val="accent1">
                    <a:lumMod val="50000"/>
                  </a:schemeClr>
                </a:solidFill>
              </a:ln>
              <a:effectLst/>
            </c:spPr>
          </c:marker>
          <c:cat>
            <c:strRef>
              <c:f>'Prep Radar'!$M$39:$M$50</c:f>
              <c:strCache>
                <c:ptCount val="12"/>
                <c:pt idx="0">
                  <c:v>Energieprestatie</c:v>
                </c:pt>
                <c:pt idx="1">
                  <c:v>Hernieuwbare energieën</c:v>
                </c:pt>
                <c:pt idx="2">
                  <c:v>Energiezuinige installaties en toestellen</c:v>
                </c:pt>
                <c:pt idx="3">
                  <c:v>Behoud van grondstoffen</c:v>
                </c:pt>
                <c:pt idx="4">
                  <c:v>Materiaalkeuze</c:v>
                </c:pt>
                <c:pt idx="5">
                  <c:v>Materialenpaspoort</c:v>
                </c:pt>
                <c:pt idx="6">
                  <c:v>Koelmiddelen met een lage impact</c:v>
                </c:pt>
                <c:pt idx="7">
                  <c:v>Waterverbruik beperken</c:v>
                </c:pt>
                <c:pt idx="8">
                  <c:v>Hergebruik van water</c:v>
                </c:pt>
                <c:pt idx="9">
                  <c:v>Afvoer van water</c:v>
                </c:pt>
                <c:pt idx="10">
                  <c:v>Biodiversiteit</c:v>
                </c:pt>
                <c:pt idx="11">
                  <c:v>Impact op de omgeving</c:v>
                </c:pt>
              </c:strCache>
            </c:strRef>
          </c:cat>
          <c:val>
            <c:numRef>
              <c:f>'Prep Radar'!$R$39:$R$51</c:f>
              <c:numCache>
                <c:formatCode>General</c:formatCode>
                <c:ptCount val="13"/>
                <c:pt idx="0">
                  <c:v>#N/A</c:v>
                </c:pt>
                <c:pt idx="1">
                  <c:v>#N/A</c:v>
                </c:pt>
                <c:pt idx="2">
                  <c:v>#N/A</c:v>
                </c:pt>
                <c:pt idx="3">
                  <c:v>#N/A</c:v>
                </c:pt>
                <c:pt idx="4">
                  <c:v>#N/A</c:v>
                </c:pt>
                <c:pt idx="5">
                  <c:v>#N/A</c:v>
                </c:pt>
                <c:pt idx="6">
                  <c:v>#N/A</c:v>
                </c:pt>
                <c:pt idx="7">
                  <c:v>#N/A</c:v>
                </c:pt>
                <c:pt idx="8">
                  <c:v>#N/A</c:v>
                </c:pt>
                <c:pt idx="9">
                  <c:v>#N/A</c:v>
                </c:pt>
                <c:pt idx="10">
                  <c:v>#N/A</c:v>
                </c:pt>
                <c:pt idx="11">
                  <c:v>#N/A</c:v>
                </c:pt>
                <c:pt idx="12">
                  <c:v>#N/A</c:v>
                </c:pt>
              </c:numCache>
            </c:numRef>
          </c:val>
          <c:extLst>
            <c:ext xmlns:c16="http://schemas.microsoft.com/office/drawing/2014/chart" uri="{C3380CC4-5D6E-409C-BE32-E72D297353CC}">
              <c16:uniqueId val="{00000005-735B-49C4-9243-21760B3FEBCF}"/>
            </c:ext>
          </c:extLst>
        </c:ser>
        <c:ser>
          <c:idx val="4"/>
          <c:order val="5"/>
          <c:tx>
            <c:strRef>
              <c:f>'Prep Radar'!$C$4</c:f>
              <c:strCache>
                <c:ptCount val="1"/>
                <c:pt idx="0">
                  <c:v>minimum</c:v>
                </c:pt>
              </c:strCache>
            </c:strRef>
          </c:tx>
          <c:spPr>
            <a:ln w="28575" cap="rnd">
              <a:solidFill>
                <a:schemeClr val="accent5"/>
              </a:solidFill>
              <a:prstDash val="sysDot"/>
              <a:round/>
            </a:ln>
            <a:effectLst/>
          </c:spPr>
          <c:marker>
            <c:symbol val="circle"/>
            <c:size val="5"/>
            <c:spPr>
              <a:solidFill>
                <a:schemeClr val="accent5"/>
              </a:solidFill>
              <a:ln w="9525">
                <a:solidFill>
                  <a:schemeClr val="accent5"/>
                </a:solidFill>
              </a:ln>
              <a:effectLst/>
            </c:spPr>
          </c:marker>
          <c:val>
            <c:numRef>
              <c:f>'Prep Radar'!$C$39:$C$51</c:f>
              <c:numCache>
                <c:formatCode>General</c:formatCode>
                <c:ptCount val="13"/>
                <c:pt idx="0">
                  <c:v>1</c:v>
                </c:pt>
                <c:pt idx="1">
                  <c:v>1</c:v>
                </c:pt>
                <c:pt idx="2">
                  <c:v>3</c:v>
                </c:pt>
                <c:pt idx="3">
                  <c:v>0</c:v>
                </c:pt>
                <c:pt idx="4">
                  <c:v>2</c:v>
                </c:pt>
                <c:pt idx="5">
                  <c:v>0</c:v>
                </c:pt>
                <c:pt idx="6">
                  <c:v>1</c:v>
                </c:pt>
                <c:pt idx="7">
                  <c:v>3</c:v>
                </c:pt>
                <c:pt idx="8">
                  <c:v>1</c:v>
                </c:pt>
                <c:pt idx="9">
                  <c:v>0</c:v>
                </c:pt>
                <c:pt idx="10">
                  <c:v>1</c:v>
                </c:pt>
                <c:pt idx="11">
                  <c:v>0</c:v>
                </c:pt>
                <c:pt idx="12">
                  <c:v>3</c:v>
                </c:pt>
              </c:numCache>
            </c:numRef>
          </c:val>
          <c:extLst>
            <c:ext xmlns:c16="http://schemas.microsoft.com/office/drawing/2014/chart" uri="{C3380CC4-5D6E-409C-BE32-E72D297353CC}">
              <c16:uniqueId val="{00000001-A0E5-4E4B-B2FF-23DDC2FAA150}"/>
            </c:ext>
          </c:extLst>
        </c:ser>
        <c:dLbls>
          <c:showLegendKey val="0"/>
          <c:showVal val="0"/>
          <c:showCatName val="0"/>
          <c:showSerName val="0"/>
          <c:showPercent val="0"/>
          <c:showBubbleSize val="0"/>
        </c:dLbls>
        <c:axId val="605152064"/>
        <c:axId val="605150096"/>
      </c:radarChart>
      <c:catAx>
        <c:axId val="60515206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2"/>
                </a:solidFill>
                <a:latin typeface="+mn-lt"/>
                <a:ea typeface="+mn-ea"/>
                <a:cs typeface="+mn-cs"/>
              </a:defRPr>
            </a:pPr>
            <a:endParaRPr lang="nl-BE"/>
          </a:p>
        </c:txPr>
        <c:crossAx val="605150096"/>
        <c:crosses val="autoZero"/>
        <c:auto val="1"/>
        <c:lblAlgn val="ctr"/>
        <c:lblOffset val="100"/>
        <c:noMultiLvlLbl val="0"/>
      </c:catAx>
      <c:valAx>
        <c:axId val="605150096"/>
        <c:scaling>
          <c:orientation val="minMax"/>
          <c:max val="3.5"/>
          <c:min val="-0.5"/>
        </c:scaling>
        <c:delete val="0"/>
        <c:axPos val="l"/>
        <c:majorGridlines>
          <c:spPr>
            <a:ln w="9525" cap="flat" cmpd="sng" algn="ctr">
              <a:solidFill>
                <a:schemeClr val="tx1">
                  <a:lumMod val="15000"/>
                  <a:lumOff val="85000"/>
                </a:schemeClr>
              </a:solidFill>
              <a:round/>
            </a:ln>
            <a:effectLst/>
          </c:spPr>
        </c:majorGridlines>
        <c:numFmt formatCode="General" sourceLinked="1"/>
        <c:majorTickMark val="in"/>
        <c:minorTickMark val="none"/>
        <c:tickLblPos val="none"/>
        <c:spPr>
          <a:noFill/>
          <a:ln>
            <a:solidFill>
              <a:srgbClr val="4F81BD"/>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605152064"/>
        <c:crosses val="autoZero"/>
        <c:crossBetween val="between"/>
      </c:valAx>
      <c:valAx>
        <c:axId val="605125824"/>
        <c:scaling>
          <c:orientation val="minMax"/>
          <c:max val="3.5"/>
          <c:min val="-0.5"/>
        </c:scaling>
        <c:delete val="0"/>
        <c:axPos val="l"/>
        <c:numFmt formatCode="General" sourceLinked="1"/>
        <c:majorTickMark val="out"/>
        <c:minorTickMark val="none"/>
        <c:tickLblPos val="none"/>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605128120"/>
        <c:crosses val="max"/>
        <c:crossBetween val="between"/>
      </c:valAx>
      <c:catAx>
        <c:axId val="60512812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one"/>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605125824"/>
        <c:crosses val="max"/>
        <c:auto val="1"/>
        <c:lblAlgn val="ctr"/>
        <c:lblOffset val="100"/>
        <c:noMultiLvlLbl val="0"/>
      </c:catAx>
      <c:spPr>
        <a:noFill/>
        <a:ln>
          <a:noFill/>
        </a:ln>
        <a:effectLst/>
      </c:spPr>
    </c:plotArea>
    <c:legend>
      <c:legendPos val="r"/>
      <c:legendEntry>
        <c:idx val="0"/>
        <c:delete val="1"/>
      </c:legendEntry>
      <c:legendEntry>
        <c:idx val="1"/>
        <c:delete val="1"/>
      </c:legendEntry>
      <c:legendEntry>
        <c:idx val="2"/>
        <c:delete val="1"/>
      </c:legendEntry>
      <c:legendEntry>
        <c:idx val="3"/>
        <c:delete val="1"/>
      </c:legendEntry>
      <c:layout>
        <c:manualLayout>
          <c:xMode val="edge"/>
          <c:yMode val="edge"/>
          <c:x val="0.85102808996727675"/>
          <c:y val="0.52727979345140508"/>
          <c:w val="0.13858578611236205"/>
          <c:h val="0.17860819716123469"/>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legend>
    <c:plotVisOnly val="1"/>
    <c:dispBlanksAs val="span"/>
    <c:showDLblsOverMax val="0"/>
    <c:extLst/>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2"/>
                </a:solidFill>
                <a:latin typeface="+mn-lt"/>
                <a:ea typeface="+mn-ea"/>
                <a:cs typeface="+mn-cs"/>
              </a:defRPr>
            </a:pPr>
            <a:r>
              <a:rPr lang="en-US"/>
              <a:t>PROFIT</a:t>
            </a:r>
          </a:p>
        </c:rich>
      </c:tx>
      <c:layout>
        <c:manualLayout>
          <c:xMode val="edge"/>
          <c:yMode val="edge"/>
          <c:x val="1.781857149513115E-2"/>
          <c:y val="2.006521035371174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2"/>
              </a:solidFill>
              <a:latin typeface="+mn-lt"/>
              <a:ea typeface="+mn-ea"/>
              <a:cs typeface="+mn-cs"/>
            </a:defRPr>
          </a:pPr>
          <a:endParaRPr lang="nl-BE"/>
        </a:p>
      </c:txPr>
    </c:title>
    <c:autoTitleDeleted val="0"/>
    <c:plotArea>
      <c:layout>
        <c:manualLayout>
          <c:layoutTarget val="inner"/>
          <c:xMode val="edge"/>
          <c:yMode val="edge"/>
          <c:x val="0.20402215381824573"/>
          <c:y val="0.13971579762450029"/>
          <c:w val="0.55451868732391174"/>
          <c:h val="0.77273779367686768"/>
        </c:manualLayout>
      </c:layout>
      <c:radarChart>
        <c:radarStyle val="filled"/>
        <c:varyColors val="0"/>
        <c:ser>
          <c:idx val="0"/>
          <c:order val="0"/>
          <c:tx>
            <c:strRef>
              <c:f>'Prep Radar'!$N$53</c:f>
              <c:strCache>
                <c:ptCount val="1"/>
                <c:pt idx="0">
                  <c:v>RING35</c:v>
                </c:pt>
              </c:strCache>
            </c:strRef>
          </c:tx>
          <c:spPr>
            <a:solidFill>
              <a:srgbClr val="B7E14D"/>
            </a:solidFill>
            <a:ln>
              <a:noFill/>
            </a:ln>
            <a:effectLst/>
          </c:spPr>
          <c:cat>
            <c:strRef>
              <c:f>'Prep Radar'!$M$54:$M$60</c:f>
              <c:strCache>
                <c:ptCount val="7"/>
                <c:pt idx="0">
                  <c:v>Onderhoudsvriendelijk ontwerpen</c:v>
                </c:pt>
                <c:pt idx="1">
                  <c:v>Schoonmaakbewust ontwerpen</c:v>
                </c:pt>
                <c:pt idx="2">
                  <c:v>Energieverbruik</c:v>
                </c:pt>
                <c:pt idx="3">
                  <c:v>gebouwkosten </c:v>
                </c:pt>
                <c:pt idx="4">
                  <c:v>Circulair en toekomstgericht ontwerpen</c:v>
                </c:pt>
                <c:pt idx="5">
                  <c:v>Gebruik door derden</c:v>
                </c:pt>
                <c:pt idx="6">
                  <c:v>Energiemonitoring</c:v>
                </c:pt>
              </c:strCache>
            </c:strRef>
          </c:cat>
          <c:val>
            <c:numRef>
              <c:f>'Prep Radar'!$N$54:$N$61</c:f>
              <c:numCache>
                <c:formatCode>General</c:formatCode>
                <c:ptCount val="8"/>
                <c:pt idx="0">
                  <c:v>3.5</c:v>
                </c:pt>
                <c:pt idx="1">
                  <c:v>3.5</c:v>
                </c:pt>
                <c:pt idx="2">
                  <c:v>3.5</c:v>
                </c:pt>
                <c:pt idx="3">
                  <c:v>3.5</c:v>
                </c:pt>
                <c:pt idx="4">
                  <c:v>3.5</c:v>
                </c:pt>
                <c:pt idx="5">
                  <c:v>3.5</c:v>
                </c:pt>
                <c:pt idx="6">
                  <c:v>3.5</c:v>
                </c:pt>
                <c:pt idx="7">
                  <c:v>3.5</c:v>
                </c:pt>
              </c:numCache>
            </c:numRef>
          </c:val>
          <c:extLst>
            <c:ext xmlns:c16="http://schemas.microsoft.com/office/drawing/2014/chart" uri="{C3380CC4-5D6E-409C-BE32-E72D297353CC}">
              <c16:uniqueId val="{00000000-735B-49C4-9243-21760B3FEBCF}"/>
            </c:ext>
          </c:extLst>
        </c:ser>
        <c:ser>
          <c:idx val="1"/>
          <c:order val="1"/>
          <c:tx>
            <c:strRef>
              <c:f>'Prep Radar'!$O$53</c:f>
              <c:strCache>
                <c:ptCount val="1"/>
                <c:pt idx="0">
                  <c:v>RING25</c:v>
                </c:pt>
              </c:strCache>
            </c:strRef>
          </c:tx>
          <c:spPr>
            <a:solidFill>
              <a:srgbClr val="FEB21A"/>
            </a:solidFill>
            <a:ln>
              <a:noFill/>
            </a:ln>
            <a:effectLst/>
          </c:spPr>
          <c:cat>
            <c:strRef>
              <c:f>'Prep Radar'!$M$54:$M$60</c:f>
              <c:strCache>
                <c:ptCount val="7"/>
                <c:pt idx="0">
                  <c:v>Onderhoudsvriendelijk ontwerpen</c:v>
                </c:pt>
                <c:pt idx="1">
                  <c:v>Schoonmaakbewust ontwerpen</c:v>
                </c:pt>
                <c:pt idx="2">
                  <c:v>Energieverbruik</c:v>
                </c:pt>
                <c:pt idx="3">
                  <c:v>gebouwkosten </c:v>
                </c:pt>
                <c:pt idx="4">
                  <c:v>Circulair en toekomstgericht ontwerpen</c:v>
                </c:pt>
                <c:pt idx="5">
                  <c:v>Gebruik door derden</c:v>
                </c:pt>
                <c:pt idx="6">
                  <c:v>Energiemonitoring</c:v>
                </c:pt>
              </c:strCache>
            </c:strRef>
          </c:cat>
          <c:val>
            <c:numRef>
              <c:f>'Prep Radar'!$O$54:$O$61</c:f>
              <c:numCache>
                <c:formatCode>General</c:formatCode>
                <c:ptCount val="8"/>
                <c:pt idx="0">
                  <c:v>2.5</c:v>
                </c:pt>
                <c:pt idx="1">
                  <c:v>2.5</c:v>
                </c:pt>
                <c:pt idx="2">
                  <c:v>2.5</c:v>
                </c:pt>
                <c:pt idx="3">
                  <c:v>2.5</c:v>
                </c:pt>
                <c:pt idx="4">
                  <c:v>2.5</c:v>
                </c:pt>
                <c:pt idx="5">
                  <c:v>2.5</c:v>
                </c:pt>
                <c:pt idx="6">
                  <c:v>2.5</c:v>
                </c:pt>
                <c:pt idx="7">
                  <c:v>2.5</c:v>
                </c:pt>
              </c:numCache>
            </c:numRef>
          </c:val>
          <c:extLst>
            <c:ext xmlns:c16="http://schemas.microsoft.com/office/drawing/2014/chart" uri="{C3380CC4-5D6E-409C-BE32-E72D297353CC}">
              <c16:uniqueId val="{00000001-735B-49C4-9243-21760B3FEBCF}"/>
            </c:ext>
          </c:extLst>
        </c:ser>
        <c:ser>
          <c:idx val="2"/>
          <c:order val="2"/>
          <c:tx>
            <c:strRef>
              <c:f>'Prep Radar'!$P$53</c:f>
              <c:strCache>
                <c:ptCount val="1"/>
                <c:pt idx="0">
                  <c:v>RING15</c:v>
                </c:pt>
              </c:strCache>
            </c:strRef>
          </c:tx>
          <c:spPr>
            <a:solidFill>
              <a:srgbClr val="FFEB00"/>
            </a:solidFill>
            <a:ln>
              <a:noFill/>
            </a:ln>
            <a:effectLst/>
          </c:spPr>
          <c:cat>
            <c:strRef>
              <c:f>'Prep Radar'!$M$54:$M$60</c:f>
              <c:strCache>
                <c:ptCount val="7"/>
                <c:pt idx="0">
                  <c:v>Onderhoudsvriendelijk ontwerpen</c:v>
                </c:pt>
                <c:pt idx="1">
                  <c:v>Schoonmaakbewust ontwerpen</c:v>
                </c:pt>
                <c:pt idx="2">
                  <c:v>Energieverbruik</c:v>
                </c:pt>
                <c:pt idx="3">
                  <c:v>gebouwkosten </c:v>
                </c:pt>
                <c:pt idx="4">
                  <c:v>Circulair en toekomstgericht ontwerpen</c:v>
                </c:pt>
                <c:pt idx="5">
                  <c:v>Gebruik door derden</c:v>
                </c:pt>
                <c:pt idx="6">
                  <c:v>Energiemonitoring</c:v>
                </c:pt>
              </c:strCache>
            </c:strRef>
          </c:cat>
          <c:val>
            <c:numRef>
              <c:f>'Prep Radar'!$P$54:$P$61</c:f>
              <c:numCache>
                <c:formatCode>General</c:formatCode>
                <c:ptCount val="8"/>
                <c:pt idx="0">
                  <c:v>1.5</c:v>
                </c:pt>
                <c:pt idx="1">
                  <c:v>1.5</c:v>
                </c:pt>
                <c:pt idx="2">
                  <c:v>1.5</c:v>
                </c:pt>
                <c:pt idx="3">
                  <c:v>1.5</c:v>
                </c:pt>
                <c:pt idx="4">
                  <c:v>1.5</c:v>
                </c:pt>
                <c:pt idx="5">
                  <c:v>1.5</c:v>
                </c:pt>
                <c:pt idx="6">
                  <c:v>1.5</c:v>
                </c:pt>
                <c:pt idx="7">
                  <c:v>1.5</c:v>
                </c:pt>
              </c:numCache>
            </c:numRef>
          </c:val>
          <c:extLst>
            <c:ext xmlns:c16="http://schemas.microsoft.com/office/drawing/2014/chart" uri="{C3380CC4-5D6E-409C-BE32-E72D297353CC}">
              <c16:uniqueId val="{00000002-735B-49C4-9243-21760B3FEBCF}"/>
            </c:ext>
          </c:extLst>
        </c:ser>
        <c:ser>
          <c:idx val="3"/>
          <c:order val="3"/>
          <c:tx>
            <c:strRef>
              <c:f>'Prep Radar'!$Q$53</c:f>
              <c:strCache>
                <c:ptCount val="1"/>
                <c:pt idx="0">
                  <c:v>RING05</c:v>
                </c:pt>
              </c:strCache>
            </c:strRef>
          </c:tx>
          <c:spPr>
            <a:solidFill>
              <a:schemeClr val="bg1"/>
            </a:solidFill>
            <a:ln>
              <a:noFill/>
            </a:ln>
            <a:effectLst/>
          </c:spPr>
          <c:cat>
            <c:strRef>
              <c:f>'Prep Radar'!$M$54:$M$60</c:f>
              <c:strCache>
                <c:ptCount val="7"/>
                <c:pt idx="0">
                  <c:v>Onderhoudsvriendelijk ontwerpen</c:v>
                </c:pt>
                <c:pt idx="1">
                  <c:v>Schoonmaakbewust ontwerpen</c:v>
                </c:pt>
                <c:pt idx="2">
                  <c:v>Energieverbruik</c:v>
                </c:pt>
                <c:pt idx="3">
                  <c:v>gebouwkosten </c:v>
                </c:pt>
                <c:pt idx="4">
                  <c:v>Circulair en toekomstgericht ontwerpen</c:v>
                </c:pt>
                <c:pt idx="5">
                  <c:v>Gebruik door derden</c:v>
                </c:pt>
                <c:pt idx="6">
                  <c:v>Energiemonitoring</c:v>
                </c:pt>
              </c:strCache>
            </c:strRef>
          </c:cat>
          <c:val>
            <c:numRef>
              <c:f>'Prep Radar'!$Q$54:$Q$61</c:f>
              <c:numCache>
                <c:formatCode>General</c:formatCode>
                <c:ptCount val="8"/>
                <c:pt idx="0">
                  <c:v>0.5</c:v>
                </c:pt>
                <c:pt idx="1">
                  <c:v>0.5</c:v>
                </c:pt>
                <c:pt idx="2">
                  <c:v>0.5</c:v>
                </c:pt>
                <c:pt idx="3">
                  <c:v>0.5</c:v>
                </c:pt>
                <c:pt idx="4">
                  <c:v>0.5</c:v>
                </c:pt>
                <c:pt idx="5">
                  <c:v>0.5</c:v>
                </c:pt>
                <c:pt idx="6">
                  <c:v>0.5</c:v>
                </c:pt>
                <c:pt idx="7">
                  <c:v>0.5</c:v>
                </c:pt>
              </c:numCache>
            </c:numRef>
          </c:val>
          <c:extLst>
            <c:ext xmlns:c16="http://schemas.microsoft.com/office/drawing/2014/chart" uri="{C3380CC4-5D6E-409C-BE32-E72D297353CC}">
              <c16:uniqueId val="{00000003-735B-49C4-9243-21760B3FEBCF}"/>
            </c:ext>
          </c:extLst>
        </c:ser>
        <c:dLbls>
          <c:showLegendKey val="0"/>
          <c:showVal val="0"/>
          <c:showCatName val="0"/>
          <c:showSerName val="0"/>
          <c:showPercent val="0"/>
          <c:showBubbleSize val="0"/>
        </c:dLbls>
        <c:axId val="605128120"/>
        <c:axId val="605125824"/>
      </c:radarChart>
      <c:radarChart>
        <c:radarStyle val="marker"/>
        <c:varyColors val="0"/>
        <c:ser>
          <c:idx val="5"/>
          <c:order val="4"/>
          <c:tx>
            <c:strRef>
              <c:f>'Prep Radar'!$R$53</c:f>
              <c:strCache>
                <c:ptCount val="1"/>
                <c:pt idx="0">
                  <c:v>prestatie</c:v>
                </c:pt>
              </c:strCache>
            </c:strRef>
          </c:tx>
          <c:spPr>
            <a:ln w="28575" cap="rnd">
              <a:solidFill>
                <a:srgbClr val="1F497D"/>
              </a:solidFill>
              <a:prstDash val="solid"/>
              <a:round/>
            </a:ln>
            <a:effectLst/>
          </c:spPr>
          <c:marker>
            <c:symbol val="circle"/>
            <c:size val="5"/>
            <c:spPr>
              <a:solidFill>
                <a:schemeClr val="accent1">
                  <a:lumMod val="50000"/>
                </a:schemeClr>
              </a:solidFill>
              <a:ln w="9525">
                <a:solidFill>
                  <a:schemeClr val="accent1">
                    <a:lumMod val="50000"/>
                  </a:schemeClr>
                </a:solidFill>
              </a:ln>
              <a:effectLst/>
            </c:spPr>
          </c:marker>
          <c:cat>
            <c:strRef>
              <c:f>'Prep Radar'!$M$54:$M$61</c:f>
              <c:strCache>
                <c:ptCount val="8"/>
                <c:pt idx="0">
                  <c:v>Onderhoudsvriendelijk ontwerpen</c:v>
                </c:pt>
                <c:pt idx="1">
                  <c:v>Schoonmaakbewust ontwerpen</c:v>
                </c:pt>
                <c:pt idx="2">
                  <c:v>Energieverbruik</c:v>
                </c:pt>
                <c:pt idx="3">
                  <c:v>gebouwkosten </c:v>
                </c:pt>
                <c:pt idx="4">
                  <c:v>Circulair en toekomstgericht ontwerpen</c:v>
                </c:pt>
                <c:pt idx="5">
                  <c:v>Gebruik door derden</c:v>
                </c:pt>
                <c:pt idx="6">
                  <c:v>Energiemonitoring</c:v>
                </c:pt>
                <c:pt idx="7">
                  <c:v>kwaliteit opvolging</c:v>
                </c:pt>
              </c:strCache>
            </c:strRef>
          </c:cat>
          <c:val>
            <c:numRef>
              <c:f>'Prep Radar'!$R$54:$R$61</c:f>
              <c:numCache>
                <c:formatCode>General</c:formatCode>
                <c:ptCount val="8"/>
                <c:pt idx="0">
                  <c:v>#N/A</c:v>
                </c:pt>
                <c:pt idx="1">
                  <c:v>#N/A</c:v>
                </c:pt>
                <c:pt idx="2">
                  <c:v>#N/A</c:v>
                </c:pt>
                <c:pt idx="3">
                  <c:v>#N/A</c:v>
                </c:pt>
                <c:pt idx="4">
                  <c:v>#N/A</c:v>
                </c:pt>
                <c:pt idx="5">
                  <c:v>#N/A</c:v>
                </c:pt>
                <c:pt idx="6">
                  <c:v>#N/A</c:v>
                </c:pt>
                <c:pt idx="7">
                  <c:v>#N/A</c:v>
                </c:pt>
              </c:numCache>
            </c:numRef>
          </c:val>
          <c:extLst>
            <c:ext xmlns:c16="http://schemas.microsoft.com/office/drawing/2014/chart" uri="{C3380CC4-5D6E-409C-BE32-E72D297353CC}">
              <c16:uniqueId val="{00000005-735B-49C4-9243-21760B3FEBCF}"/>
            </c:ext>
          </c:extLst>
        </c:ser>
        <c:ser>
          <c:idx val="4"/>
          <c:order val="5"/>
          <c:tx>
            <c:strRef>
              <c:f>'Prep Radar'!$C$4</c:f>
              <c:strCache>
                <c:ptCount val="1"/>
                <c:pt idx="0">
                  <c:v>minimum</c:v>
                </c:pt>
              </c:strCache>
            </c:strRef>
          </c:tx>
          <c:spPr>
            <a:ln w="28575" cap="rnd">
              <a:solidFill>
                <a:schemeClr val="accent5"/>
              </a:solidFill>
              <a:prstDash val="sysDot"/>
              <a:round/>
            </a:ln>
            <a:effectLst/>
          </c:spPr>
          <c:marker>
            <c:symbol val="circle"/>
            <c:size val="5"/>
            <c:spPr>
              <a:solidFill>
                <a:schemeClr val="accent5"/>
              </a:solidFill>
              <a:ln w="9525">
                <a:solidFill>
                  <a:schemeClr val="accent5"/>
                </a:solidFill>
              </a:ln>
              <a:effectLst/>
            </c:spPr>
          </c:marker>
          <c:val>
            <c:numRef>
              <c:f>'Prep Radar'!$C$54:$C$61</c:f>
              <c:numCache>
                <c:formatCode>General</c:formatCode>
                <c:ptCount val="8"/>
                <c:pt idx="0">
                  <c:v>1</c:v>
                </c:pt>
                <c:pt idx="1">
                  <c:v>1</c:v>
                </c:pt>
                <c:pt idx="2">
                  <c:v>2</c:v>
                </c:pt>
                <c:pt idx="3">
                  <c:v>0</c:v>
                </c:pt>
                <c:pt idx="4">
                  <c:v>0</c:v>
                </c:pt>
                <c:pt idx="5">
                  <c:v>0</c:v>
                </c:pt>
                <c:pt idx="6">
                  <c:v>1</c:v>
                </c:pt>
                <c:pt idx="7">
                  <c:v>1</c:v>
                </c:pt>
              </c:numCache>
            </c:numRef>
          </c:val>
          <c:extLst>
            <c:ext xmlns:c16="http://schemas.microsoft.com/office/drawing/2014/chart" uri="{C3380CC4-5D6E-409C-BE32-E72D297353CC}">
              <c16:uniqueId val="{00000001-D4B3-4917-8D1A-50CB4EFDD2EC}"/>
            </c:ext>
          </c:extLst>
        </c:ser>
        <c:dLbls>
          <c:showLegendKey val="0"/>
          <c:showVal val="0"/>
          <c:showCatName val="0"/>
          <c:showSerName val="0"/>
          <c:showPercent val="0"/>
          <c:showBubbleSize val="0"/>
        </c:dLbls>
        <c:axId val="605152064"/>
        <c:axId val="605150096"/>
      </c:radarChart>
      <c:catAx>
        <c:axId val="60515206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2"/>
                </a:solidFill>
                <a:latin typeface="+mn-lt"/>
                <a:ea typeface="+mn-ea"/>
                <a:cs typeface="+mn-cs"/>
              </a:defRPr>
            </a:pPr>
            <a:endParaRPr lang="nl-BE"/>
          </a:p>
        </c:txPr>
        <c:crossAx val="605150096"/>
        <c:crosses val="autoZero"/>
        <c:auto val="1"/>
        <c:lblAlgn val="ctr"/>
        <c:lblOffset val="100"/>
        <c:noMultiLvlLbl val="0"/>
      </c:catAx>
      <c:valAx>
        <c:axId val="605150096"/>
        <c:scaling>
          <c:orientation val="minMax"/>
          <c:max val="3.5"/>
          <c:min val="-0.5"/>
        </c:scaling>
        <c:delete val="0"/>
        <c:axPos val="l"/>
        <c:majorGridlines>
          <c:spPr>
            <a:ln w="9525" cap="flat" cmpd="sng" algn="ctr">
              <a:solidFill>
                <a:schemeClr val="tx1">
                  <a:lumMod val="15000"/>
                  <a:lumOff val="85000"/>
                </a:schemeClr>
              </a:solidFill>
              <a:round/>
            </a:ln>
            <a:effectLst/>
          </c:spPr>
        </c:majorGridlines>
        <c:numFmt formatCode="General" sourceLinked="1"/>
        <c:majorTickMark val="in"/>
        <c:minorTickMark val="none"/>
        <c:tickLblPos val="none"/>
        <c:spPr>
          <a:noFill/>
          <a:ln>
            <a:solidFill>
              <a:srgbClr val="4F81BD"/>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605152064"/>
        <c:crosses val="autoZero"/>
        <c:crossBetween val="between"/>
      </c:valAx>
      <c:valAx>
        <c:axId val="605125824"/>
        <c:scaling>
          <c:orientation val="minMax"/>
          <c:max val="3.5"/>
          <c:min val="-0.5"/>
        </c:scaling>
        <c:delete val="0"/>
        <c:axPos val="l"/>
        <c:numFmt formatCode="General" sourceLinked="1"/>
        <c:majorTickMark val="out"/>
        <c:minorTickMark val="none"/>
        <c:tickLblPos val="none"/>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605128120"/>
        <c:crosses val="max"/>
        <c:crossBetween val="between"/>
      </c:valAx>
      <c:catAx>
        <c:axId val="60512812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one"/>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605125824"/>
        <c:crosses val="max"/>
        <c:auto val="1"/>
        <c:lblAlgn val="ctr"/>
        <c:lblOffset val="100"/>
        <c:noMultiLvlLbl val="0"/>
      </c:catAx>
      <c:spPr>
        <a:noFill/>
        <a:ln>
          <a:noFill/>
        </a:ln>
        <a:effectLst/>
      </c:spPr>
    </c:plotArea>
    <c:plotVisOnly val="1"/>
    <c:dispBlanksAs val="span"/>
    <c:showDLblsOverMax val="0"/>
    <c:extLst/>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2"/>
                </a:solidFill>
                <a:latin typeface="+mn-lt"/>
                <a:ea typeface="+mn-ea"/>
                <a:cs typeface="+mn-cs"/>
              </a:defRPr>
            </a:pPr>
            <a:r>
              <a:rPr lang="en-US"/>
              <a:t>PEOPLE</a:t>
            </a:r>
          </a:p>
        </c:rich>
      </c:tx>
      <c:layout>
        <c:manualLayout>
          <c:xMode val="edge"/>
          <c:yMode val="edge"/>
          <c:x val="1.781857149513115E-2"/>
          <c:y val="2.006521035371174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2"/>
              </a:solidFill>
              <a:latin typeface="+mn-lt"/>
              <a:ea typeface="+mn-ea"/>
              <a:cs typeface="+mn-cs"/>
            </a:defRPr>
          </a:pPr>
          <a:endParaRPr lang="nl-BE"/>
        </a:p>
      </c:txPr>
    </c:title>
    <c:autoTitleDeleted val="0"/>
    <c:plotArea>
      <c:layout>
        <c:manualLayout>
          <c:layoutTarget val="inner"/>
          <c:xMode val="edge"/>
          <c:yMode val="edge"/>
          <c:x val="0.20402215381824573"/>
          <c:y val="0.13971579762450029"/>
          <c:w val="0.55451868732391174"/>
          <c:h val="0.77273779367686768"/>
        </c:manualLayout>
      </c:layout>
      <c:radarChart>
        <c:radarStyle val="filled"/>
        <c:varyColors val="0"/>
        <c:ser>
          <c:idx val="0"/>
          <c:order val="0"/>
          <c:tx>
            <c:strRef>
              <c:f>'Prep Radar'!$N$25</c:f>
              <c:strCache>
                <c:ptCount val="1"/>
                <c:pt idx="0">
                  <c:v>RING35</c:v>
                </c:pt>
              </c:strCache>
            </c:strRef>
          </c:tx>
          <c:spPr>
            <a:solidFill>
              <a:srgbClr val="B7E14D"/>
            </a:solidFill>
            <a:ln>
              <a:noFill/>
            </a:ln>
            <a:effectLst/>
          </c:spPr>
          <c:cat>
            <c:strRef>
              <c:f>'Prep Radar'!$M$26:$M$36</c:f>
              <c:strCache>
                <c:ptCount val="11"/>
                <c:pt idx="0">
                  <c:v>Akoestiek</c:v>
                </c:pt>
                <c:pt idx="1">
                  <c:v>Thermisch comfort</c:v>
                </c:pt>
                <c:pt idx="2">
                  <c:v>Binnenluchtkwaliteit</c:v>
                </c:pt>
                <c:pt idx="3">
                  <c:v>Visueel comfort</c:v>
                </c:pt>
                <c:pt idx="4">
                  <c:v>Straling</c:v>
                </c:pt>
                <c:pt idx="5">
                  <c:v>Erfgoedwaarde</c:v>
                </c:pt>
                <c:pt idx="6">
                  <c:v>Sociaal veilig ontwerpen</c:v>
                </c:pt>
                <c:pt idx="7">
                  <c:v>integrale toegankelijkheid</c:v>
                </c:pt>
                <c:pt idx="8">
                  <c:v>Invloed van de gebruiker</c:v>
                </c:pt>
                <c:pt idx="9">
                  <c:v>gebruikers beleving</c:v>
                </c:pt>
                <c:pt idx="10">
                  <c:v>welzijnsgroen</c:v>
                </c:pt>
              </c:strCache>
            </c:strRef>
          </c:cat>
          <c:val>
            <c:numRef>
              <c:f>'Prep Radar'!$N$26:$N$36</c:f>
              <c:numCache>
                <c:formatCode>General</c:formatCode>
                <c:ptCount val="11"/>
                <c:pt idx="0">
                  <c:v>3.5</c:v>
                </c:pt>
                <c:pt idx="1">
                  <c:v>3.5</c:v>
                </c:pt>
                <c:pt idx="2">
                  <c:v>3.5</c:v>
                </c:pt>
                <c:pt idx="3">
                  <c:v>3.5</c:v>
                </c:pt>
                <c:pt idx="4">
                  <c:v>3.5</c:v>
                </c:pt>
                <c:pt idx="5">
                  <c:v>3.5</c:v>
                </c:pt>
                <c:pt idx="6">
                  <c:v>3.5</c:v>
                </c:pt>
                <c:pt idx="7">
                  <c:v>3.5</c:v>
                </c:pt>
                <c:pt idx="8">
                  <c:v>3.5</c:v>
                </c:pt>
                <c:pt idx="9">
                  <c:v>3.5</c:v>
                </c:pt>
                <c:pt idx="10">
                  <c:v>3.5</c:v>
                </c:pt>
              </c:numCache>
            </c:numRef>
          </c:val>
          <c:extLst>
            <c:ext xmlns:c16="http://schemas.microsoft.com/office/drawing/2014/chart" uri="{C3380CC4-5D6E-409C-BE32-E72D297353CC}">
              <c16:uniqueId val="{00000000-735B-49C4-9243-21760B3FEBCF}"/>
            </c:ext>
          </c:extLst>
        </c:ser>
        <c:ser>
          <c:idx val="1"/>
          <c:order val="1"/>
          <c:tx>
            <c:strRef>
              <c:f>'Prep Radar'!$O$25</c:f>
              <c:strCache>
                <c:ptCount val="1"/>
                <c:pt idx="0">
                  <c:v>RING25</c:v>
                </c:pt>
              </c:strCache>
            </c:strRef>
          </c:tx>
          <c:spPr>
            <a:solidFill>
              <a:srgbClr val="FEB21A"/>
            </a:solidFill>
            <a:ln>
              <a:noFill/>
            </a:ln>
            <a:effectLst/>
          </c:spPr>
          <c:cat>
            <c:strRef>
              <c:f>'Prep Radar'!$M$26:$M$36</c:f>
              <c:strCache>
                <c:ptCount val="11"/>
                <c:pt idx="0">
                  <c:v>Akoestiek</c:v>
                </c:pt>
                <c:pt idx="1">
                  <c:v>Thermisch comfort</c:v>
                </c:pt>
                <c:pt idx="2">
                  <c:v>Binnenluchtkwaliteit</c:v>
                </c:pt>
                <c:pt idx="3">
                  <c:v>Visueel comfort</c:v>
                </c:pt>
                <c:pt idx="4">
                  <c:v>Straling</c:v>
                </c:pt>
                <c:pt idx="5">
                  <c:v>Erfgoedwaarde</c:v>
                </c:pt>
                <c:pt idx="6">
                  <c:v>Sociaal veilig ontwerpen</c:v>
                </c:pt>
                <c:pt idx="7">
                  <c:v>integrale toegankelijkheid</c:v>
                </c:pt>
                <c:pt idx="8">
                  <c:v>Invloed van de gebruiker</c:v>
                </c:pt>
                <c:pt idx="9">
                  <c:v>gebruikers beleving</c:v>
                </c:pt>
                <c:pt idx="10">
                  <c:v>welzijnsgroen</c:v>
                </c:pt>
              </c:strCache>
            </c:strRef>
          </c:cat>
          <c:val>
            <c:numRef>
              <c:f>'Prep Radar'!$O$26:$O$36</c:f>
              <c:numCache>
                <c:formatCode>General</c:formatCode>
                <c:ptCount val="11"/>
                <c:pt idx="0">
                  <c:v>2.5</c:v>
                </c:pt>
                <c:pt idx="1">
                  <c:v>2.5</c:v>
                </c:pt>
                <c:pt idx="2">
                  <c:v>2.5</c:v>
                </c:pt>
                <c:pt idx="3">
                  <c:v>2.5</c:v>
                </c:pt>
                <c:pt idx="4">
                  <c:v>2.5</c:v>
                </c:pt>
                <c:pt idx="5">
                  <c:v>2.5</c:v>
                </c:pt>
                <c:pt idx="6">
                  <c:v>2.5</c:v>
                </c:pt>
                <c:pt idx="7">
                  <c:v>2.5</c:v>
                </c:pt>
                <c:pt idx="8">
                  <c:v>2.5</c:v>
                </c:pt>
                <c:pt idx="9">
                  <c:v>2.5</c:v>
                </c:pt>
                <c:pt idx="10">
                  <c:v>2.5</c:v>
                </c:pt>
              </c:numCache>
            </c:numRef>
          </c:val>
          <c:extLst>
            <c:ext xmlns:c16="http://schemas.microsoft.com/office/drawing/2014/chart" uri="{C3380CC4-5D6E-409C-BE32-E72D297353CC}">
              <c16:uniqueId val="{00000001-735B-49C4-9243-21760B3FEBCF}"/>
            </c:ext>
          </c:extLst>
        </c:ser>
        <c:ser>
          <c:idx val="2"/>
          <c:order val="2"/>
          <c:tx>
            <c:strRef>
              <c:f>'Prep Radar'!$P$25</c:f>
              <c:strCache>
                <c:ptCount val="1"/>
                <c:pt idx="0">
                  <c:v>RING15</c:v>
                </c:pt>
              </c:strCache>
            </c:strRef>
          </c:tx>
          <c:spPr>
            <a:solidFill>
              <a:srgbClr val="FFEB00"/>
            </a:solidFill>
            <a:ln>
              <a:noFill/>
            </a:ln>
            <a:effectLst/>
          </c:spPr>
          <c:cat>
            <c:strRef>
              <c:f>'Prep Radar'!$M$26:$M$36</c:f>
              <c:strCache>
                <c:ptCount val="11"/>
                <c:pt idx="0">
                  <c:v>Akoestiek</c:v>
                </c:pt>
                <c:pt idx="1">
                  <c:v>Thermisch comfort</c:v>
                </c:pt>
                <c:pt idx="2">
                  <c:v>Binnenluchtkwaliteit</c:v>
                </c:pt>
                <c:pt idx="3">
                  <c:v>Visueel comfort</c:v>
                </c:pt>
                <c:pt idx="4">
                  <c:v>Straling</c:v>
                </c:pt>
                <c:pt idx="5">
                  <c:v>Erfgoedwaarde</c:v>
                </c:pt>
                <c:pt idx="6">
                  <c:v>Sociaal veilig ontwerpen</c:v>
                </c:pt>
                <c:pt idx="7">
                  <c:v>integrale toegankelijkheid</c:v>
                </c:pt>
                <c:pt idx="8">
                  <c:v>Invloed van de gebruiker</c:v>
                </c:pt>
                <c:pt idx="9">
                  <c:v>gebruikers beleving</c:v>
                </c:pt>
                <c:pt idx="10">
                  <c:v>welzijnsgroen</c:v>
                </c:pt>
              </c:strCache>
            </c:strRef>
          </c:cat>
          <c:val>
            <c:numRef>
              <c:f>'Prep Radar'!$P$26:$P$36</c:f>
              <c:numCache>
                <c:formatCode>General</c:formatCode>
                <c:ptCount val="11"/>
                <c:pt idx="0">
                  <c:v>1.5</c:v>
                </c:pt>
                <c:pt idx="1">
                  <c:v>1.5</c:v>
                </c:pt>
                <c:pt idx="2">
                  <c:v>1.5</c:v>
                </c:pt>
                <c:pt idx="3">
                  <c:v>1.5</c:v>
                </c:pt>
                <c:pt idx="4">
                  <c:v>1.5</c:v>
                </c:pt>
                <c:pt idx="5">
                  <c:v>1.5</c:v>
                </c:pt>
                <c:pt idx="6">
                  <c:v>1.5</c:v>
                </c:pt>
                <c:pt idx="7">
                  <c:v>1.5</c:v>
                </c:pt>
                <c:pt idx="8">
                  <c:v>1.5</c:v>
                </c:pt>
                <c:pt idx="9">
                  <c:v>1.5</c:v>
                </c:pt>
                <c:pt idx="10">
                  <c:v>1.5</c:v>
                </c:pt>
              </c:numCache>
            </c:numRef>
          </c:val>
          <c:extLst>
            <c:ext xmlns:c16="http://schemas.microsoft.com/office/drawing/2014/chart" uri="{C3380CC4-5D6E-409C-BE32-E72D297353CC}">
              <c16:uniqueId val="{00000002-735B-49C4-9243-21760B3FEBCF}"/>
            </c:ext>
          </c:extLst>
        </c:ser>
        <c:ser>
          <c:idx val="3"/>
          <c:order val="3"/>
          <c:tx>
            <c:strRef>
              <c:f>'Prep Radar'!$Q$25</c:f>
              <c:strCache>
                <c:ptCount val="1"/>
                <c:pt idx="0">
                  <c:v>RING05</c:v>
                </c:pt>
              </c:strCache>
            </c:strRef>
          </c:tx>
          <c:spPr>
            <a:solidFill>
              <a:schemeClr val="bg1"/>
            </a:solidFill>
            <a:ln>
              <a:noFill/>
            </a:ln>
            <a:effectLst/>
          </c:spPr>
          <c:cat>
            <c:strRef>
              <c:f>'Prep Radar'!$M$26:$M$36</c:f>
              <c:strCache>
                <c:ptCount val="11"/>
                <c:pt idx="0">
                  <c:v>Akoestiek</c:v>
                </c:pt>
                <c:pt idx="1">
                  <c:v>Thermisch comfort</c:v>
                </c:pt>
                <c:pt idx="2">
                  <c:v>Binnenluchtkwaliteit</c:v>
                </c:pt>
                <c:pt idx="3">
                  <c:v>Visueel comfort</c:v>
                </c:pt>
                <c:pt idx="4">
                  <c:v>Straling</c:v>
                </c:pt>
                <c:pt idx="5">
                  <c:v>Erfgoedwaarde</c:v>
                </c:pt>
                <c:pt idx="6">
                  <c:v>Sociaal veilig ontwerpen</c:v>
                </c:pt>
                <c:pt idx="7">
                  <c:v>integrale toegankelijkheid</c:v>
                </c:pt>
                <c:pt idx="8">
                  <c:v>Invloed van de gebruiker</c:v>
                </c:pt>
                <c:pt idx="9">
                  <c:v>gebruikers beleving</c:v>
                </c:pt>
                <c:pt idx="10">
                  <c:v>welzijnsgroen</c:v>
                </c:pt>
              </c:strCache>
            </c:strRef>
          </c:cat>
          <c:val>
            <c:numRef>
              <c:f>'Prep Radar'!$Q$26:$Q$36</c:f>
              <c:numCache>
                <c:formatCode>General</c:formatCode>
                <c:ptCount val="11"/>
                <c:pt idx="0">
                  <c:v>0.5</c:v>
                </c:pt>
                <c:pt idx="1">
                  <c:v>0.5</c:v>
                </c:pt>
                <c:pt idx="2">
                  <c:v>0.5</c:v>
                </c:pt>
                <c:pt idx="3">
                  <c:v>0.5</c:v>
                </c:pt>
                <c:pt idx="4">
                  <c:v>0.5</c:v>
                </c:pt>
                <c:pt idx="5">
                  <c:v>0.5</c:v>
                </c:pt>
                <c:pt idx="6">
                  <c:v>0.5</c:v>
                </c:pt>
                <c:pt idx="7">
                  <c:v>0.5</c:v>
                </c:pt>
                <c:pt idx="8">
                  <c:v>0.5</c:v>
                </c:pt>
                <c:pt idx="9">
                  <c:v>0.5</c:v>
                </c:pt>
                <c:pt idx="10">
                  <c:v>0.5</c:v>
                </c:pt>
              </c:numCache>
            </c:numRef>
          </c:val>
          <c:extLst>
            <c:ext xmlns:c16="http://schemas.microsoft.com/office/drawing/2014/chart" uri="{C3380CC4-5D6E-409C-BE32-E72D297353CC}">
              <c16:uniqueId val="{00000003-735B-49C4-9243-21760B3FEBCF}"/>
            </c:ext>
          </c:extLst>
        </c:ser>
        <c:dLbls>
          <c:showLegendKey val="0"/>
          <c:showVal val="0"/>
          <c:showCatName val="0"/>
          <c:showSerName val="0"/>
          <c:showPercent val="0"/>
          <c:showBubbleSize val="0"/>
        </c:dLbls>
        <c:axId val="605128120"/>
        <c:axId val="605125824"/>
      </c:radarChart>
      <c:radarChart>
        <c:radarStyle val="marker"/>
        <c:varyColors val="0"/>
        <c:ser>
          <c:idx val="5"/>
          <c:order val="4"/>
          <c:tx>
            <c:strRef>
              <c:f>'Prep Radar'!$R$25</c:f>
              <c:strCache>
                <c:ptCount val="1"/>
                <c:pt idx="0">
                  <c:v>prestatie</c:v>
                </c:pt>
              </c:strCache>
            </c:strRef>
          </c:tx>
          <c:spPr>
            <a:ln w="28575" cap="rnd">
              <a:solidFill>
                <a:srgbClr val="1F497D"/>
              </a:solidFill>
              <a:prstDash val="solid"/>
              <a:round/>
            </a:ln>
            <a:effectLst/>
          </c:spPr>
          <c:marker>
            <c:symbol val="circle"/>
            <c:size val="5"/>
            <c:spPr>
              <a:solidFill>
                <a:schemeClr val="accent1">
                  <a:lumMod val="50000"/>
                </a:schemeClr>
              </a:solidFill>
              <a:ln w="9525">
                <a:solidFill>
                  <a:schemeClr val="accent1">
                    <a:lumMod val="50000"/>
                  </a:schemeClr>
                </a:solidFill>
              </a:ln>
              <a:effectLst/>
            </c:spPr>
          </c:marker>
          <c:cat>
            <c:strRef>
              <c:f>'Prep Radar'!$M$26:$M$36</c:f>
              <c:strCache>
                <c:ptCount val="11"/>
                <c:pt idx="0">
                  <c:v>Akoestiek</c:v>
                </c:pt>
                <c:pt idx="1">
                  <c:v>Thermisch comfort</c:v>
                </c:pt>
                <c:pt idx="2">
                  <c:v>Binnenluchtkwaliteit</c:v>
                </c:pt>
                <c:pt idx="3">
                  <c:v>Visueel comfort</c:v>
                </c:pt>
                <c:pt idx="4">
                  <c:v>Straling</c:v>
                </c:pt>
                <c:pt idx="5">
                  <c:v>Erfgoedwaarde</c:v>
                </c:pt>
                <c:pt idx="6">
                  <c:v>Sociaal veilig ontwerpen</c:v>
                </c:pt>
                <c:pt idx="7">
                  <c:v>integrale toegankelijkheid</c:v>
                </c:pt>
                <c:pt idx="8">
                  <c:v>Invloed van de gebruiker</c:v>
                </c:pt>
                <c:pt idx="9">
                  <c:v>gebruikers beleving</c:v>
                </c:pt>
                <c:pt idx="10">
                  <c:v>welzijnsgroen</c:v>
                </c:pt>
              </c:strCache>
            </c:strRef>
          </c:cat>
          <c:val>
            <c:numRef>
              <c:f>'Prep Radar'!$R$26:$R$36</c:f>
              <c:numCache>
                <c:formatCode>General</c:formatCode>
                <c:ptCount val="11"/>
                <c:pt idx="0">
                  <c:v>#N/A</c:v>
                </c:pt>
                <c:pt idx="1">
                  <c:v>#N/A</c:v>
                </c:pt>
                <c:pt idx="2">
                  <c:v>#N/A</c:v>
                </c:pt>
                <c:pt idx="3">
                  <c:v>#N/A</c:v>
                </c:pt>
                <c:pt idx="4">
                  <c:v>#N/A</c:v>
                </c:pt>
                <c:pt idx="5">
                  <c:v>#N/A</c:v>
                </c:pt>
                <c:pt idx="6">
                  <c:v>#N/A</c:v>
                </c:pt>
                <c:pt idx="7">
                  <c:v>#N/A</c:v>
                </c:pt>
                <c:pt idx="8">
                  <c:v>#N/A</c:v>
                </c:pt>
                <c:pt idx="9">
                  <c:v>#N/A</c:v>
                </c:pt>
                <c:pt idx="10">
                  <c:v>#N/A</c:v>
                </c:pt>
              </c:numCache>
            </c:numRef>
          </c:val>
          <c:extLst>
            <c:ext xmlns:c16="http://schemas.microsoft.com/office/drawing/2014/chart" uri="{C3380CC4-5D6E-409C-BE32-E72D297353CC}">
              <c16:uniqueId val="{00000005-735B-49C4-9243-21760B3FEBCF}"/>
            </c:ext>
          </c:extLst>
        </c:ser>
        <c:ser>
          <c:idx val="4"/>
          <c:order val="5"/>
          <c:tx>
            <c:strRef>
              <c:f>'Prep Radar'!$C$4</c:f>
              <c:strCache>
                <c:ptCount val="1"/>
                <c:pt idx="0">
                  <c:v>minimum</c:v>
                </c:pt>
              </c:strCache>
            </c:strRef>
          </c:tx>
          <c:spPr>
            <a:ln w="28575" cap="rnd">
              <a:solidFill>
                <a:schemeClr val="accent5"/>
              </a:solidFill>
              <a:prstDash val="sysDot"/>
              <a:round/>
            </a:ln>
            <a:effectLst/>
          </c:spPr>
          <c:marker>
            <c:symbol val="circle"/>
            <c:size val="5"/>
            <c:spPr>
              <a:solidFill>
                <a:schemeClr val="accent5"/>
              </a:solidFill>
              <a:ln w="9525">
                <a:solidFill>
                  <a:schemeClr val="accent5"/>
                </a:solidFill>
              </a:ln>
              <a:effectLst/>
            </c:spPr>
          </c:marker>
          <c:val>
            <c:numRef>
              <c:f>'Prep Radar'!$C$26:$C$36</c:f>
              <c:numCache>
                <c:formatCode>General</c:formatCode>
                <c:ptCount val="11"/>
                <c:pt idx="0">
                  <c:v>3</c:v>
                </c:pt>
                <c:pt idx="1">
                  <c:v>2</c:v>
                </c:pt>
                <c:pt idx="2">
                  <c:v>2</c:v>
                </c:pt>
                <c:pt idx="3">
                  <c:v>2</c:v>
                </c:pt>
                <c:pt idx="4">
                  <c:v>3</c:v>
                </c:pt>
                <c:pt idx="5">
                  <c:v>3</c:v>
                </c:pt>
                <c:pt idx="6">
                  <c:v>2</c:v>
                </c:pt>
                <c:pt idx="7">
                  <c:v>2</c:v>
                </c:pt>
                <c:pt idx="8">
                  <c:v>2</c:v>
                </c:pt>
                <c:pt idx="9">
                  <c:v>0</c:v>
                </c:pt>
                <c:pt idx="10">
                  <c:v>1</c:v>
                </c:pt>
              </c:numCache>
            </c:numRef>
          </c:val>
          <c:extLst>
            <c:ext xmlns:c16="http://schemas.microsoft.com/office/drawing/2014/chart" uri="{C3380CC4-5D6E-409C-BE32-E72D297353CC}">
              <c16:uniqueId val="{00000001-8AA3-4F5A-9726-984A572356B3}"/>
            </c:ext>
          </c:extLst>
        </c:ser>
        <c:dLbls>
          <c:showLegendKey val="0"/>
          <c:showVal val="0"/>
          <c:showCatName val="0"/>
          <c:showSerName val="0"/>
          <c:showPercent val="0"/>
          <c:showBubbleSize val="0"/>
        </c:dLbls>
        <c:axId val="605152064"/>
        <c:axId val="605150096"/>
      </c:radarChart>
      <c:catAx>
        <c:axId val="60515206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2"/>
                </a:solidFill>
                <a:latin typeface="+mn-lt"/>
                <a:ea typeface="+mn-ea"/>
                <a:cs typeface="+mn-cs"/>
              </a:defRPr>
            </a:pPr>
            <a:endParaRPr lang="nl-BE"/>
          </a:p>
        </c:txPr>
        <c:crossAx val="605150096"/>
        <c:crosses val="autoZero"/>
        <c:auto val="1"/>
        <c:lblAlgn val="ctr"/>
        <c:lblOffset val="100"/>
        <c:noMultiLvlLbl val="0"/>
      </c:catAx>
      <c:valAx>
        <c:axId val="605150096"/>
        <c:scaling>
          <c:orientation val="minMax"/>
          <c:max val="3.5"/>
          <c:min val="-0.5"/>
        </c:scaling>
        <c:delete val="0"/>
        <c:axPos val="l"/>
        <c:majorGridlines>
          <c:spPr>
            <a:ln w="9525" cap="flat" cmpd="sng" algn="ctr">
              <a:solidFill>
                <a:schemeClr val="tx1">
                  <a:lumMod val="15000"/>
                  <a:lumOff val="85000"/>
                </a:schemeClr>
              </a:solidFill>
              <a:round/>
            </a:ln>
            <a:effectLst/>
          </c:spPr>
        </c:majorGridlines>
        <c:numFmt formatCode="General" sourceLinked="1"/>
        <c:majorTickMark val="in"/>
        <c:minorTickMark val="none"/>
        <c:tickLblPos val="none"/>
        <c:spPr>
          <a:noFill/>
          <a:ln>
            <a:solidFill>
              <a:srgbClr val="4F81BD"/>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605152064"/>
        <c:crosses val="autoZero"/>
        <c:crossBetween val="between"/>
      </c:valAx>
      <c:valAx>
        <c:axId val="605125824"/>
        <c:scaling>
          <c:orientation val="minMax"/>
          <c:max val="3.5"/>
          <c:min val="-0.5"/>
        </c:scaling>
        <c:delete val="0"/>
        <c:axPos val="l"/>
        <c:numFmt formatCode="General" sourceLinked="1"/>
        <c:majorTickMark val="out"/>
        <c:minorTickMark val="none"/>
        <c:tickLblPos val="none"/>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605128120"/>
        <c:crosses val="max"/>
        <c:crossBetween val="between"/>
      </c:valAx>
      <c:catAx>
        <c:axId val="60512812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one"/>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605125824"/>
        <c:crosses val="max"/>
        <c:auto val="1"/>
        <c:lblAlgn val="ctr"/>
        <c:lblOffset val="100"/>
        <c:noMultiLvlLbl val="0"/>
      </c:catAx>
      <c:spPr>
        <a:noFill/>
        <a:ln>
          <a:noFill/>
        </a:ln>
        <a:effectLst/>
      </c:spPr>
    </c:plotArea>
    <c:legend>
      <c:legendPos val="r"/>
      <c:legendEntry>
        <c:idx val="0"/>
        <c:delete val="1"/>
      </c:legendEntry>
      <c:legendEntry>
        <c:idx val="1"/>
        <c:delete val="1"/>
      </c:legendEntry>
      <c:legendEntry>
        <c:idx val="2"/>
        <c:delete val="1"/>
      </c:legendEntry>
      <c:legendEntry>
        <c:idx val="3"/>
        <c:delete val="1"/>
      </c:legendEntry>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legend>
    <c:plotVisOnly val="1"/>
    <c:dispBlanksAs val="span"/>
    <c:showDLblsOverMax val="0"/>
    <c:extLst/>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2"/>
                </a:solidFill>
                <a:latin typeface="+mn-lt"/>
                <a:ea typeface="+mn-ea"/>
                <a:cs typeface="+mn-cs"/>
              </a:defRPr>
            </a:pPr>
            <a:r>
              <a:rPr lang="en-US"/>
              <a:t>BASIS</a:t>
            </a:r>
            <a:r>
              <a:rPr lang="en-US" baseline="0"/>
              <a:t> PRINCIPES</a:t>
            </a:r>
            <a:endParaRPr lang="en-US"/>
          </a:p>
        </c:rich>
      </c:tx>
      <c:layout>
        <c:manualLayout>
          <c:xMode val="edge"/>
          <c:yMode val="edge"/>
          <c:x val="2.1281425347392163E-2"/>
          <c:y val="2.359952357364293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2"/>
              </a:solidFill>
              <a:latin typeface="+mn-lt"/>
              <a:ea typeface="+mn-ea"/>
              <a:cs typeface="+mn-cs"/>
            </a:defRPr>
          </a:pPr>
          <a:endParaRPr lang="nl-BE"/>
        </a:p>
      </c:txPr>
    </c:title>
    <c:autoTitleDeleted val="0"/>
    <c:plotArea>
      <c:layout>
        <c:manualLayout>
          <c:layoutTarget val="inner"/>
          <c:xMode val="edge"/>
          <c:yMode val="edge"/>
          <c:x val="0.20402215381824573"/>
          <c:y val="0.13971579762450029"/>
          <c:w val="0.55451868732391174"/>
          <c:h val="0.77273779367686768"/>
        </c:manualLayout>
      </c:layout>
      <c:radarChart>
        <c:radarStyle val="filled"/>
        <c:varyColors val="0"/>
        <c:ser>
          <c:idx val="0"/>
          <c:order val="0"/>
          <c:tx>
            <c:strRef>
              <c:f>'Prep Radar'!$N$5</c:f>
              <c:strCache>
                <c:ptCount val="1"/>
                <c:pt idx="0">
                  <c:v>RING35</c:v>
                </c:pt>
              </c:strCache>
            </c:strRef>
          </c:tx>
          <c:spPr>
            <a:solidFill>
              <a:srgbClr val="B7E14D"/>
            </a:solidFill>
            <a:ln>
              <a:noFill/>
            </a:ln>
            <a:effectLst/>
          </c:spPr>
          <c:cat>
            <c:strRef>
              <c:f>'Prep Radar'!$M$6:$M$11</c:f>
              <c:strCache>
                <c:ptCount val="6"/>
                <c:pt idx="0">
                  <c:v>Duurzaam ruimtegebruik</c:v>
                </c:pt>
                <c:pt idx="1">
                  <c:v>Climate responsive design</c:v>
                </c:pt>
                <c:pt idx="2">
                  <c:v>Healthy Design</c:v>
                </c:pt>
                <c:pt idx="3">
                  <c:v>Reduce, reuse, recyle</c:v>
                </c:pt>
                <c:pt idx="4">
                  <c:v>Een multidisciplinair ontwerpteam</c:v>
                </c:pt>
                <c:pt idx="5">
                  <c:v>Participatie project </c:v>
                </c:pt>
              </c:strCache>
            </c:strRef>
          </c:cat>
          <c:val>
            <c:numRef>
              <c:f>'Prep Radar'!$N$6:$N$11</c:f>
              <c:numCache>
                <c:formatCode>General</c:formatCode>
                <c:ptCount val="6"/>
                <c:pt idx="0">
                  <c:v>3.5</c:v>
                </c:pt>
                <c:pt idx="1">
                  <c:v>3.5</c:v>
                </c:pt>
                <c:pt idx="2">
                  <c:v>3.5</c:v>
                </c:pt>
                <c:pt idx="3">
                  <c:v>3.5</c:v>
                </c:pt>
                <c:pt idx="4">
                  <c:v>3.5</c:v>
                </c:pt>
                <c:pt idx="5">
                  <c:v>3.5</c:v>
                </c:pt>
              </c:numCache>
            </c:numRef>
          </c:val>
          <c:extLst>
            <c:ext xmlns:c16="http://schemas.microsoft.com/office/drawing/2014/chart" uri="{C3380CC4-5D6E-409C-BE32-E72D297353CC}">
              <c16:uniqueId val="{00000000-52A8-445B-A5DC-56A653E8FE78}"/>
            </c:ext>
          </c:extLst>
        </c:ser>
        <c:ser>
          <c:idx val="1"/>
          <c:order val="1"/>
          <c:tx>
            <c:strRef>
              <c:f>'Prep Radar'!$O$5</c:f>
              <c:strCache>
                <c:ptCount val="1"/>
                <c:pt idx="0">
                  <c:v>RING25</c:v>
                </c:pt>
              </c:strCache>
            </c:strRef>
          </c:tx>
          <c:spPr>
            <a:solidFill>
              <a:srgbClr val="FEB21A"/>
            </a:solidFill>
            <a:ln>
              <a:noFill/>
            </a:ln>
            <a:effectLst/>
          </c:spPr>
          <c:cat>
            <c:strRef>
              <c:f>'Prep Radar'!$M$6:$M$11</c:f>
              <c:strCache>
                <c:ptCount val="6"/>
                <c:pt idx="0">
                  <c:v>Duurzaam ruimtegebruik</c:v>
                </c:pt>
                <c:pt idx="1">
                  <c:v>Climate responsive design</c:v>
                </c:pt>
                <c:pt idx="2">
                  <c:v>Healthy Design</c:v>
                </c:pt>
                <c:pt idx="3">
                  <c:v>Reduce, reuse, recyle</c:v>
                </c:pt>
                <c:pt idx="4">
                  <c:v>Een multidisciplinair ontwerpteam</c:v>
                </c:pt>
                <c:pt idx="5">
                  <c:v>Participatie project </c:v>
                </c:pt>
              </c:strCache>
            </c:strRef>
          </c:cat>
          <c:val>
            <c:numRef>
              <c:f>'Prep Radar'!$O$6:$O$11</c:f>
              <c:numCache>
                <c:formatCode>General</c:formatCode>
                <c:ptCount val="6"/>
                <c:pt idx="0">
                  <c:v>2.5</c:v>
                </c:pt>
                <c:pt idx="1">
                  <c:v>2.5</c:v>
                </c:pt>
                <c:pt idx="2">
                  <c:v>2.5</c:v>
                </c:pt>
                <c:pt idx="3">
                  <c:v>2.5</c:v>
                </c:pt>
                <c:pt idx="4">
                  <c:v>2.5</c:v>
                </c:pt>
                <c:pt idx="5">
                  <c:v>2.5</c:v>
                </c:pt>
              </c:numCache>
            </c:numRef>
          </c:val>
          <c:extLst>
            <c:ext xmlns:c16="http://schemas.microsoft.com/office/drawing/2014/chart" uri="{C3380CC4-5D6E-409C-BE32-E72D297353CC}">
              <c16:uniqueId val="{00000001-52A8-445B-A5DC-56A653E8FE78}"/>
            </c:ext>
          </c:extLst>
        </c:ser>
        <c:ser>
          <c:idx val="2"/>
          <c:order val="2"/>
          <c:tx>
            <c:strRef>
              <c:f>'Prep Radar'!$P$5</c:f>
              <c:strCache>
                <c:ptCount val="1"/>
                <c:pt idx="0">
                  <c:v>RING15</c:v>
                </c:pt>
              </c:strCache>
            </c:strRef>
          </c:tx>
          <c:spPr>
            <a:solidFill>
              <a:srgbClr val="FFEB00"/>
            </a:solidFill>
            <a:ln>
              <a:noFill/>
            </a:ln>
            <a:effectLst/>
          </c:spPr>
          <c:cat>
            <c:strRef>
              <c:f>'Prep Radar'!$M$6:$M$11</c:f>
              <c:strCache>
                <c:ptCount val="6"/>
                <c:pt idx="0">
                  <c:v>Duurzaam ruimtegebruik</c:v>
                </c:pt>
                <c:pt idx="1">
                  <c:v>Climate responsive design</c:v>
                </c:pt>
                <c:pt idx="2">
                  <c:v>Healthy Design</c:v>
                </c:pt>
                <c:pt idx="3">
                  <c:v>Reduce, reuse, recyle</c:v>
                </c:pt>
                <c:pt idx="4">
                  <c:v>Een multidisciplinair ontwerpteam</c:v>
                </c:pt>
                <c:pt idx="5">
                  <c:v>Participatie project </c:v>
                </c:pt>
              </c:strCache>
            </c:strRef>
          </c:cat>
          <c:val>
            <c:numRef>
              <c:f>'Prep Radar'!$P$6:$P$11</c:f>
              <c:numCache>
                <c:formatCode>General</c:formatCode>
                <c:ptCount val="6"/>
                <c:pt idx="0">
                  <c:v>1.5</c:v>
                </c:pt>
                <c:pt idx="1">
                  <c:v>1.5</c:v>
                </c:pt>
                <c:pt idx="2">
                  <c:v>1.5</c:v>
                </c:pt>
                <c:pt idx="3">
                  <c:v>1.5</c:v>
                </c:pt>
                <c:pt idx="4">
                  <c:v>1.5</c:v>
                </c:pt>
                <c:pt idx="5">
                  <c:v>1.5</c:v>
                </c:pt>
              </c:numCache>
            </c:numRef>
          </c:val>
          <c:extLst>
            <c:ext xmlns:c16="http://schemas.microsoft.com/office/drawing/2014/chart" uri="{C3380CC4-5D6E-409C-BE32-E72D297353CC}">
              <c16:uniqueId val="{00000002-52A8-445B-A5DC-56A653E8FE78}"/>
            </c:ext>
          </c:extLst>
        </c:ser>
        <c:ser>
          <c:idx val="3"/>
          <c:order val="3"/>
          <c:tx>
            <c:strRef>
              <c:f>'Prep Radar'!$Q$5</c:f>
              <c:strCache>
                <c:ptCount val="1"/>
                <c:pt idx="0">
                  <c:v>RING05</c:v>
                </c:pt>
              </c:strCache>
            </c:strRef>
          </c:tx>
          <c:spPr>
            <a:solidFill>
              <a:schemeClr val="bg1"/>
            </a:solidFill>
            <a:ln>
              <a:noFill/>
            </a:ln>
            <a:effectLst/>
          </c:spPr>
          <c:cat>
            <c:strRef>
              <c:f>'Prep Radar'!$M$6:$M$11</c:f>
              <c:strCache>
                <c:ptCount val="6"/>
                <c:pt idx="0">
                  <c:v>Duurzaam ruimtegebruik</c:v>
                </c:pt>
                <c:pt idx="1">
                  <c:v>Climate responsive design</c:v>
                </c:pt>
                <c:pt idx="2">
                  <c:v>Healthy Design</c:v>
                </c:pt>
                <c:pt idx="3">
                  <c:v>Reduce, reuse, recyle</c:v>
                </c:pt>
                <c:pt idx="4">
                  <c:v>Een multidisciplinair ontwerpteam</c:v>
                </c:pt>
                <c:pt idx="5">
                  <c:v>Participatie project </c:v>
                </c:pt>
              </c:strCache>
            </c:strRef>
          </c:cat>
          <c:val>
            <c:numRef>
              <c:f>'Prep Radar'!$Q$6:$Q$11</c:f>
              <c:numCache>
                <c:formatCode>General</c:formatCode>
                <c:ptCount val="6"/>
                <c:pt idx="0">
                  <c:v>0.5</c:v>
                </c:pt>
                <c:pt idx="1">
                  <c:v>0.5</c:v>
                </c:pt>
                <c:pt idx="2">
                  <c:v>0.5</c:v>
                </c:pt>
                <c:pt idx="3">
                  <c:v>0.5</c:v>
                </c:pt>
                <c:pt idx="4">
                  <c:v>0.5</c:v>
                </c:pt>
                <c:pt idx="5">
                  <c:v>0.5</c:v>
                </c:pt>
              </c:numCache>
            </c:numRef>
          </c:val>
          <c:extLst>
            <c:ext xmlns:c16="http://schemas.microsoft.com/office/drawing/2014/chart" uri="{C3380CC4-5D6E-409C-BE32-E72D297353CC}">
              <c16:uniqueId val="{00000003-52A8-445B-A5DC-56A653E8FE78}"/>
            </c:ext>
          </c:extLst>
        </c:ser>
        <c:dLbls>
          <c:showLegendKey val="0"/>
          <c:showVal val="0"/>
          <c:showCatName val="0"/>
          <c:showSerName val="0"/>
          <c:showPercent val="0"/>
          <c:showBubbleSize val="0"/>
        </c:dLbls>
        <c:axId val="605128120"/>
        <c:axId val="605125824"/>
      </c:radarChart>
      <c:radarChart>
        <c:radarStyle val="marker"/>
        <c:varyColors val="0"/>
        <c:ser>
          <c:idx val="5"/>
          <c:order val="4"/>
          <c:tx>
            <c:strRef>
              <c:f>'Prep Radar'!$R$5</c:f>
              <c:strCache>
                <c:ptCount val="1"/>
                <c:pt idx="0">
                  <c:v>prestatie</c:v>
                </c:pt>
              </c:strCache>
            </c:strRef>
          </c:tx>
          <c:spPr>
            <a:ln w="28575" cap="rnd">
              <a:solidFill>
                <a:srgbClr val="1F497D"/>
              </a:solidFill>
              <a:prstDash val="solid"/>
              <a:round/>
            </a:ln>
            <a:effectLst/>
          </c:spPr>
          <c:marker>
            <c:symbol val="circle"/>
            <c:size val="5"/>
            <c:spPr>
              <a:solidFill>
                <a:schemeClr val="accent1">
                  <a:lumMod val="50000"/>
                </a:schemeClr>
              </a:solidFill>
              <a:ln w="9525">
                <a:solidFill>
                  <a:schemeClr val="accent1">
                    <a:lumMod val="50000"/>
                  </a:schemeClr>
                </a:solidFill>
              </a:ln>
              <a:effectLst/>
            </c:spPr>
          </c:marker>
          <c:cat>
            <c:strRef>
              <c:f>'Prep Radar'!$M$6:$M$11</c:f>
              <c:strCache>
                <c:ptCount val="6"/>
                <c:pt idx="0">
                  <c:v>Duurzaam ruimtegebruik</c:v>
                </c:pt>
                <c:pt idx="1">
                  <c:v>Climate responsive design</c:v>
                </c:pt>
                <c:pt idx="2">
                  <c:v>Healthy Design</c:v>
                </c:pt>
                <c:pt idx="3">
                  <c:v>Reduce, reuse, recyle</c:v>
                </c:pt>
                <c:pt idx="4">
                  <c:v>Een multidisciplinair ontwerpteam</c:v>
                </c:pt>
                <c:pt idx="5">
                  <c:v>Participatie project </c:v>
                </c:pt>
              </c:strCache>
            </c:strRef>
          </c:cat>
          <c:val>
            <c:numRef>
              <c:f>'Prep Radar'!$R$6:$R$11</c:f>
              <c:numCache>
                <c:formatCode>General</c:formatCode>
                <c:ptCount val="6"/>
                <c:pt idx="0">
                  <c:v>#N/A</c:v>
                </c:pt>
                <c:pt idx="1">
                  <c:v>#N/A</c:v>
                </c:pt>
                <c:pt idx="2">
                  <c:v>#N/A</c:v>
                </c:pt>
                <c:pt idx="3">
                  <c:v>#N/A</c:v>
                </c:pt>
                <c:pt idx="4">
                  <c:v>#N/A</c:v>
                </c:pt>
                <c:pt idx="5">
                  <c:v>#N/A</c:v>
                </c:pt>
              </c:numCache>
            </c:numRef>
          </c:val>
          <c:extLst>
            <c:ext xmlns:c16="http://schemas.microsoft.com/office/drawing/2014/chart" uri="{C3380CC4-5D6E-409C-BE32-E72D297353CC}">
              <c16:uniqueId val="{00000004-52A8-445B-A5DC-56A653E8FE78}"/>
            </c:ext>
          </c:extLst>
        </c:ser>
        <c:ser>
          <c:idx val="4"/>
          <c:order val="5"/>
          <c:tx>
            <c:strRef>
              <c:f>'Prep Radar'!$C$4</c:f>
              <c:strCache>
                <c:ptCount val="1"/>
                <c:pt idx="0">
                  <c:v>minimum</c:v>
                </c:pt>
              </c:strCache>
            </c:strRef>
          </c:tx>
          <c:spPr>
            <a:ln w="28575" cap="rnd">
              <a:solidFill>
                <a:schemeClr val="accent5"/>
              </a:solidFill>
              <a:prstDash val="sysDot"/>
              <a:round/>
            </a:ln>
            <a:effectLst/>
          </c:spPr>
          <c:marker>
            <c:symbol val="circle"/>
            <c:size val="5"/>
            <c:spPr>
              <a:solidFill>
                <a:schemeClr val="accent5"/>
              </a:solidFill>
              <a:ln w="9525">
                <a:solidFill>
                  <a:schemeClr val="accent5"/>
                </a:solidFill>
              </a:ln>
              <a:effectLst/>
            </c:spPr>
          </c:marker>
          <c:val>
            <c:numRef>
              <c:f>'Prep Radar'!$C$6:$C$11</c:f>
              <c:numCache>
                <c:formatCode>General</c:formatCode>
                <c:ptCount val="6"/>
                <c:pt idx="0">
                  <c:v>3</c:v>
                </c:pt>
                <c:pt idx="1">
                  <c:v>3</c:v>
                </c:pt>
                <c:pt idx="2">
                  <c:v>3</c:v>
                </c:pt>
                <c:pt idx="3">
                  <c:v>3</c:v>
                </c:pt>
                <c:pt idx="4">
                  <c:v>3</c:v>
                </c:pt>
                <c:pt idx="5">
                  <c:v>1</c:v>
                </c:pt>
              </c:numCache>
            </c:numRef>
          </c:val>
          <c:extLst>
            <c:ext xmlns:c16="http://schemas.microsoft.com/office/drawing/2014/chart" uri="{C3380CC4-5D6E-409C-BE32-E72D297353CC}">
              <c16:uniqueId val="{00000006-52A8-445B-A5DC-56A653E8FE78}"/>
            </c:ext>
          </c:extLst>
        </c:ser>
        <c:dLbls>
          <c:showLegendKey val="0"/>
          <c:showVal val="0"/>
          <c:showCatName val="0"/>
          <c:showSerName val="0"/>
          <c:showPercent val="0"/>
          <c:showBubbleSize val="0"/>
        </c:dLbls>
        <c:axId val="605152064"/>
        <c:axId val="605150096"/>
      </c:radarChart>
      <c:catAx>
        <c:axId val="60515206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2"/>
                </a:solidFill>
                <a:latin typeface="+mn-lt"/>
                <a:ea typeface="+mn-ea"/>
                <a:cs typeface="+mn-cs"/>
              </a:defRPr>
            </a:pPr>
            <a:endParaRPr lang="nl-BE"/>
          </a:p>
        </c:txPr>
        <c:crossAx val="605150096"/>
        <c:crosses val="autoZero"/>
        <c:auto val="1"/>
        <c:lblAlgn val="ctr"/>
        <c:lblOffset val="100"/>
        <c:noMultiLvlLbl val="0"/>
      </c:catAx>
      <c:valAx>
        <c:axId val="605150096"/>
        <c:scaling>
          <c:orientation val="minMax"/>
          <c:max val="3.5"/>
          <c:min val="-0.5"/>
        </c:scaling>
        <c:delete val="0"/>
        <c:axPos val="l"/>
        <c:majorGridlines>
          <c:spPr>
            <a:ln w="9525" cap="flat" cmpd="sng" algn="ctr">
              <a:solidFill>
                <a:schemeClr val="tx1">
                  <a:lumMod val="15000"/>
                  <a:lumOff val="85000"/>
                </a:schemeClr>
              </a:solidFill>
              <a:round/>
            </a:ln>
            <a:effectLst/>
          </c:spPr>
        </c:majorGridlines>
        <c:numFmt formatCode="General" sourceLinked="1"/>
        <c:majorTickMark val="in"/>
        <c:minorTickMark val="none"/>
        <c:tickLblPos val="none"/>
        <c:spPr>
          <a:noFill/>
          <a:ln>
            <a:solidFill>
              <a:srgbClr val="4F81BD"/>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605152064"/>
        <c:crosses val="autoZero"/>
        <c:crossBetween val="between"/>
      </c:valAx>
      <c:valAx>
        <c:axId val="605125824"/>
        <c:scaling>
          <c:orientation val="minMax"/>
          <c:max val="3.5"/>
          <c:min val="-0.5"/>
        </c:scaling>
        <c:delete val="0"/>
        <c:axPos val="l"/>
        <c:numFmt formatCode="General" sourceLinked="1"/>
        <c:majorTickMark val="out"/>
        <c:minorTickMark val="none"/>
        <c:tickLblPos val="none"/>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605128120"/>
        <c:crosses val="max"/>
        <c:crossBetween val="between"/>
      </c:valAx>
      <c:catAx>
        <c:axId val="60512812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one"/>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605125824"/>
        <c:crosses val="max"/>
        <c:auto val="1"/>
        <c:lblAlgn val="ctr"/>
        <c:lblOffset val="100"/>
        <c:noMultiLvlLbl val="0"/>
      </c:catAx>
      <c:spPr>
        <a:noFill/>
        <a:ln>
          <a:noFill/>
        </a:ln>
        <a:effectLst/>
      </c:spPr>
    </c:plotArea>
    <c:legend>
      <c:legendPos val="r"/>
      <c:legendEntry>
        <c:idx val="0"/>
        <c:delete val="1"/>
      </c:legendEntry>
      <c:legendEntry>
        <c:idx val="1"/>
        <c:delete val="1"/>
      </c:legendEntry>
      <c:legendEntry>
        <c:idx val="2"/>
        <c:delete val="1"/>
      </c:legendEntry>
      <c:legendEntry>
        <c:idx val="3"/>
        <c:delete val="1"/>
      </c:legendEntry>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legend>
    <c:plotVisOnly val="1"/>
    <c:dispBlanksAs val="span"/>
    <c:showDLblsOverMax val="0"/>
    <c:extLst/>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tx2"/>
                </a:solidFill>
                <a:latin typeface="+mn-lt"/>
                <a:ea typeface="+mn-ea"/>
                <a:cs typeface="+mn-cs"/>
              </a:defRPr>
            </a:pPr>
            <a:r>
              <a:rPr lang="en-US"/>
              <a:t>SITE</a:t>
            </a:r>
          </a:p>
        </c:rich>
      </c:tx>
      <c:layout>
        <c:manualLayout>
          <c:xMode val="edge"/>
          <c:yMode val="edge"/>
          <c:x val="2.7696330454296147E-2"/>
          <c:y val="2.713376115232842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2"/>
              </a:solidFill>
              <a:latin typeface="+mn-lt"/>
              <a:ea typeface="+mn-ea"/>
              <a:cs typeface="+mn-cs"/>
            </a:defRPr>
          </a:pPr>
          <a:endParaRPr lang="nl-BE"/>
        </a:p>
      </c:txPr>
    </c:title>
    <c:autoTitleDeleted val="0"/>
    <c:plotArea>
      <c:layout>
        <c:manualLayout>
          <c:layoutTarget val="inner"/>
          <c:xMode val="edge"/>
          <c:yMode val="edge"/>
          <c:x val="0.20402215381824573"/>
          <c:y val="0.13971579762450029"/>
          <c:w val="0.55451868732391174"/>
          <c:h val="0.77273779367686768"/>
        </c:manualLayout>
      </c:layout>
      <c:radarChart>
        <c:radarStyle val="filled"/>
        <c:varyColors val="0"/>
        <c:ser>
          <c:idx val="0"/>
          <c:order val="0"/>
          <c:tx>
            <c:strRef>
              <c:f>'Prep Radar'!$N$13</c:f>
              <c:strCache>
                <c:ptCount val="1"/>
                <c:pt idx="0">
                  <c:v>RING35</c:v>
                </c:pt>
              </c:strCache>
            </c:strRef>
          </c:tx>
          <c:spPr>
            <a:solidFill>
              <a:srgbClr val="B7E14D"/>
            </a:solidFill>
            <a:ln>
              <a:noFill/>
            </a:ln>
            <a:effectLst/>
          </c:spPr>
          <c:cat>
            <c:strRef>
              <c:f>'Prep Radar'!$M$6:$M$11</c:f>
              <c:strCache>
                <c:ptCount val="6"/>
                <c:pt idx="0">
                  <c:v>Duurzaam ruimtegebruik</c:v>
                </c:pt>
                <c:pt idx="1">
                  <c:v>Climate responsive design</c:v>
                </c:pt>
                <c:pt idx="2">
                  <c:v>Healthy Design</c:v>
                </c:pt>
                <c:pt idx="3">
                  <c:v>Reduce, reuse, recyle</c:v>
                </c:pt>
                <c:pt idx="4">
                  <c:v>Een multidisciplinair ontwerpteam</c:v>
                </c:pt>
                <c:pt idx="5">
                  <c:v>Participatie project </c:v>
                </c:pt>
              </c:strCache>
            </c:strRef>
          </c:cat>
          <c:val>
            <c:numRef>
              <c:f>'Prep Radar'!$N$14:$N$23</c:f>
              <c:numCache>
                <c:formatCode>General</c:formatCode>
                <c:ptCount val="10"/>
                <c:pt idx="0">
                  <c:v>3.5</c:v>
                </c:pt>
                <c:pt idx="1">
                  <c:v>3.5</c:v>
                </c:pt>
                <c:pt idx="2">
                  <c:v>3.5</c:v>
                </c:pt>
                <c:pt idx="3">
                  <c:v>3.5</c:v>
                </c:pt>
                <c:pt idx="4">
                  <c:v>3.5</c:v>
                </c:pt>
                <c:pt idx="5">
                  <c:v>3.5</c:v>
                </c:pt>
                <c:pt idx="6">
                  <c:v>3.5</c:v>
                </c:pt>
                <c:pt idx="7">
                  <c:v>3.5</c:v>
                </c:pt>
                <c:pt idx="8">
                  <c:v>3.5</c:v>
                </c:pt>
                <c:pt idx="9">
                  <c:v>3.5</c:v>
                </c:pt>
              </c:numCache>
            </c:numRef>
          </c:val>
          <c:extLst>
            <c:ext xmlns:c16="http://schemas.microsoft.com/office/drawing/2014/chart" uri="{C3380CC4-5D6E-409C-BE32-E72D297353CC}">
              <c16:uniqueId val="{00000000-A361-4506-9C93-8306E5B40250}"/>
            </c:ext>
          </c:extLst>
        </c:ser>
        <c:ser>
          <c:idx val="1"/>
          <c:order val="1"/>
          <c:tx>
            <c:strRef>
              <c:f>'Prep Radar'!$O$13</c:f>
              <c:strCache>
                <c:ptCount val="1"/>
                <c:pt idx="0">
                  <c:v>RING25</c:v>
                </c:pt>
              </c:strCache>
            </c:strRef>
          </c:tx>
          <c:spPr>
            <a:solidFill>
              <a:srgbClr val="FEB21A"/>
            </a:solidFill>
            <a:ln>
              <a:noFill/>
            </a:ln>
            <a:effectLst/>
          </c:spPr>
          <c:cat>
            <c:strRef>
              <c:f>'Prep Radar'!$M$6:$M$11</c:f>
              <c:strCache>
                <c:ptCount val="6"/>
                <c:pt idx="0">
                  <c:v>Duurzaam ruimtegebruik</c:v>
                </c:pt>
                <c:pt idx="1">
                  <c:v>Climate responsive design</c:v>
                </c:pt>
                <c:pt idx="2">
                  <c:v>Healthy Design</c:v>
                </c:pt>
                <c:pt idx="3">
                  <c:v>Reduce, reuse, recyle</c:v>
                </c:pt>
                <c:pt idx="4">
                  <c:v>Een multidisciplinair ontwerpteam</c:v>
                </c:pt>
                <c:pt idx="5">
                  <c:v>Participatie project </c:v>
                </c:pt>
              </c:strCache>
            </c:strRef>
          </c:cat>
          <c:val>
            <c:numRef>
              <c:f>'Prep Radar'!$O$14:$O$23</c:f>
              <c:numCache>
                <c:formatCode>General</c:formatCode>
                <c:ptCount val="10"/>
                <c:pt idx="0">
                  <c:v>2.5</c:v>
                </c:pt>
                <c:pt idx="1">
                  <c:v>2.5</c:v>
                </c:pt>
                <c:pt idx="2">
                  <c:v>2.5</c:v>
                </c:pt>
                <c:pt idx="3">
                  <c:v>2.5</c:v>
                </c:pt>
                <c:pt idx="4">
                  <c:v>2.5</c:v>
                </c:pt>
                <c:pt idx="5">
                  <c:v>2.5</c:v>
                </c:pt>
                <c:pt idx="6">
                  <c:v>2.5</c:v>
                </c:pt>
                <c:pt idx="7">
                  <c:v>2.5</c:v>
                </c:pt>
                <c:pt idx="8">
                  <c:v>2.5</c:v>
                </c:pt>
                <c:pt idx="9">
                  <c:v>2.5</c:v>
                </c:pt>
              </c:numCache>
            </c:numRef>
          </c:val>
          <c:extLst>
            <c:ext xmlns:c16="http://schemas.microsoft.com/office/drawing/2014/chart" uri="{C3380CC4-5D6E-409C-BE32-E72D297353CC}">
              <c16:uniqueId val="{00000001-A361-4506-9C93-8306E5B40250}"/>
            </c:ext>
          </c:extLst>
        </c:ser>
        <c:ser>
          <c:idx val="2"/>
          <c:order val="2"/>
          <c:tx>
            <c:strRef>
              <c:f>'Prep Radar'!$P$13</c:f>
              <c:strCache>
                <c:ptCount val="1"/>
                <c:pt idx="0">
                  <c:v>RING15</c:v>
                </c:pt>
              </c:strCache>
            </c:strRef>
          </c:tx>
          <c:spPr>
            <a:solidFill>
              <a:srgbClr val="FFEB00"/>
            </a:solidFill>
            <a:ln>
              <a:noFill/>
            </a:ln>
            <a:effectLst/>
          </c:spPr>
          <c:cat>
            <c:strRef>
              <c:f>'Prep Radar'!$M$6:$M$11</c:f>
              <c:strCache>
                <c:ptCount val="6"/>
                <c:pt idx="0">
                  <c:v>Duurzaam ruimtegebruik</c:v>
                </c:pt>
                <c:pt idx="1">
                  <c:v>Climate responsive design</c:v>
                </c:pt>
                <c:pt idx="2">
                  <c:v>Healthy Design</c:v>
                </c:pt>
                <c:pt idx="3">
                  <c:v>Reduce, reuse, recyle</c:v>
                </c:pt>
                <c:pt idx="4">
                  <c:v>Een multidisciplinair ontwerpteam</c:v>
                </c:pt>
                <c:pt idx="5">
                  <c:v>Participatie project </c:v>
                </c:pt>
              </c:strCache>
            </c:strRef>
          </c:cat>
          <c:val>
            <c:numRef>
              <c:f>'Prep Radar'!$P$14:$P$23</c:f>
              <c:numCache>
                <c:formatCode>General</c:formatCode>
                <c:ptCount val="10"/>
                <c:pt idx="0">
                  <c:v>1.5</c:v>
                </c:pt>
                <c:pt idx="1">
                  <c:v>1.5</c:v>
                </c:pt>
                <c:pt idx="2">
                  <c:v>1.5</c:v>
                </c:pt>
                <c:pt idx="3">
                  <c:v>1.5</c:v>
                </c:pt>
                <c:pt idx="4">
                  <c:v>1.5</c:v>
                </c:pt>
                <c:pt idx="5">
                  <c:v>1.5</c:v>
                </c:pt>
                <c:pt idx="6">
                  <c:v>1.5</c:v>
                </c:pt>
                <c:pt idx="7">
                  <c:v>1.5</c:v>
                </c:pt>
                <c:pt idx="8">
                  <c:v>1.5</c:v>
                </c:pt>
                <c:pt idx="9">
                  <c:v>1.5</c:v>
                </c:pt>
              </c:numCache>
            </c:numRef>
          </c:val>
          <c:extLst>
            <c:ext xmlns:c16="http://schemas.microsoft.com/office/drawing/2014/chart" uri="{C3380CC4-5D6E-409C-BE32-E72D297353CC}">
              <c16:uniqueId val="{00000002-A361-4506-9C93-8306E5B40250}"/>
            </c:ext>
          </c:extLst>
        </c:ser>
        <c:ser>
          <c:idx val="3"/>
          <c:order val="3"/>
          <c:tx>
            <c:strRef>
              <c:f>'Prep Radar'!$Q$13</c:f>
              <c:strCache>
                <c:ptCount val="1"/>
                <c:pt idx="0">
                  <c:v>RING05</c:v>
                </c:pt>
              </c:strCache>
            </c:strRef>
          </c:tx>
          <c:spPr>
            <a:solidFill>
              <a:schemeClr val="bg1"/>
            </a:solidFill>
            <a:ln>
              <a:noFill/>
            </a:ln>
            <a:effectLst/>
          </c:spPr>
          <c:cat>
            <c:strRef>
              <c:f>'Prep Radar'!$M$6:$M$11</c:f>
              <c:strCache>
                <c:ptCount val="6"/>
                <c:pt idx="0">
                  <c:v>Duurzaam ruimtegebruik</c:v>
                </c:pt>
                <c:pt idx="1">
                  <c:v>Climate responsive design</c:v>
                </c:pt>
                <c:pt idx="2">
                  <c:v>Healthy Design</c:v>
                </c:pt>
                <c:pt idx="3">
                  <c:v>Reduce, reuse, recyle</c:v>
                </c:pt>
                <c:pt idx="4">
                  <c:v>Een multidisciplinair ontwerpteam</c:v>
                </c:pt>
                <c:pt idx="5">
                  <c:v>Participatie project </c:v>
                </c:pt>
              </c:strCache>
            </c:strRef>
          </c:cat>
          <c:val>
            <c:numRef>
              <c:f>'Prep Radar'!$Q$14:$Q$23</c:f>
              <c:numCache>
                <c:formatCode>General</c:formatCode>
                <c:ptCount val="10"/>
                <c:pt idx="0">
                  <c:v>0.5</c:v>
                </c:pt>
                <c:pt idx="1">
                  <c:v>0.5</c:v>
                </c:pt>
                <c:pt idx="2">
                  <c:v>0.5</c:v>
                </c:pt>
                <c:pt idx="3">
                  <c:v>0.5</c:v>
                </c:pt>
                <c:pt idx="4">
                  <c:v>0.5</c:v>
                </c:pt>
                <c:pt idx="5">
                  <c:v>0.5</c:v>
                </c:pt>
                <c:pt idx="6">
                  <c:v>0.5</c:v>
                </c:pt>
                <c:pt idx="7">
                  <c:v>0.5</c:v>
                </c:pt>
                <c:pt idx="8">
                  <c:v>0.5</c:v>
                </c:pt>
                <c:pt idx="9">
                  <c:v>0.5</c:v>
                </c:pt>
              </c:numCache>
            </c:numRef>
          </c:val>
          <c:extLst>
            <c:ext xmlns:c16="http://schemas.microsoft.com/office/drawing/2014/chart" uri="{C3380CC4-5D6E-409C-BE32-E72D297353CC}">
              <c16:uniqueId val="{00000003-A361-4506-9C93-8306E5B40250}"/>
            </c:ext>
          </c:extLst>
        </c:ser>
        <c:dLbls>
          <c:showLegendKey val="0"/>
          <c:showVal val="0"/>
          <c:showCatName val="0"/>
          <c:showSerName val="0"/>
          <c:showPercent val="0"/>
          <c:showBubbleSize val="0"/>
        </c:dLbls>
        <c:axId val="605128120"/>
        <c:axId val="605125824"/>
      </c:radarChart>
      <c:radarChart>
        <c:radarStyle val="marker"/>
        <c:varyColors val="0"/>
        <c:ser>
          <c:idx val="5"/>
          <c:order val="4"/>
          <c:tx>
            <c:strRef>
              <c:f>'Prep Radar'!$R$13</c:f>
              <c:strCache>
                <c:ptCount val="1"/>
                <c:pt idx="0">
                  <c:v>prestatie</c:v>
                </c:pt>
              </c:strCache>
            </c:strRef>
          </c:tx>
          <c:spPr>
            <a:ln w="28575" cap="rnd" cmpd="sng">
              <a:solidFill>
                <a:srgbClr val="1F497D"/>
              </a:solidFill>
              <a:prstDash val="solid"/>
              <a:round/>
            </a:ln>
            <a:effectLst/>
          </c:spPr>
          <c:marker>
            <c:symbol val="circle"/>
            <c:size val="5"/>
            <c:spPr>
              <a:solidFill>
                <a:schemeClr val="accent1">
                  <a:lumMod val="50000"/>
                </a:schemeClr>
              </a:solidFill>
              <a:ln w="9525">
                <a:solidFill>
                  <a:schemeClr val="accent1">
                    <a:lumMod val="50000"/>
                  </a:schemeClr>
                </a:solidFill>
              </a:ln>
              <a:effectLst/>
            </c:spPr>
          </c:marker>
          <c:cat>
            <c:strRef>
              <c:f>'Prep Radar'!$M$14:$M$23</c:f>
              <c:strCache>
                <c:ptCount val="10"/>
                <c:pt idx="0">
                  <c:v>Met het openbaar vervoer</c:v>
                </c:pt>
                <c:pt idx="1">
                  <c:v>Met de fiets</c:v>
                </c:pt>
                <c:pt idx="2">
                  <c:v>Te voet</c:v>
                </c:pt>
                <c:pt idx="3">
                  <c:v>Met de auto of moto</c:v>
                </c:pt>
                <c:pt idx="4">
                  <c:v>Ruimtelijke kwaliteit</c:v>
                </c:pt>
                <c:pt idx="5">
                  <c:v>Bodem- en ruimtegebruik</c:v>
                </c:pt>
                <c:pt idx="6">
                  <c:v>Aantrekkelijkheid van de omgeving</c:v>
                </c:pt>
                <c:pt idx="7">
                  <c:v>Overstromingsrisico</c:v>
                </c:pt>
                <c:pt idx="8">
                  <c:v>Buitenluchtkwaliteit</c:v>
                </c:pt>
                <c:pt idx="9">
                  <c:v>Buitengeluid </c:v>
                </c:pt>
              </c:strCache>
            </c:strRef>
          </c:cat>
          <c:val>
            <c:numRef>
              <c:f>'Prep Radar'!$R$14:$R$23</c:f>
              <c:numCache>
                <c:formatCode>General</c:formatCode>
                <c:ptCount val="10"/>
                <c:pt idx="0">
                  <c:v>#N/A</c:v>
                </c:pt>
                <c:pt idx="1">
                  <c:v>#N/A</c:v>
                </c:pt>
                <c:pt idx="2">
                  <c:v>#N/A</c:v>
                </c:pt>
                <c:pt idx="3">
                  <c:v>#N/A</c:v>
                </c:pt>
                <c:pt idx="4">
                  <c:v>#N/A</c:v>
                </c:pt>
                <c:pt idx="5">
                  <c:v>#N/A</c:v>
                </c:pt>
                <c:pt idx="6">
                  <c:v>#N/A</c:v>
                </c:pt>
                <c:pt idx="7">
                  <c:v>#N/A</c:v>
                </c:pt>
                <c:pt idx="8">
                  <c:v>#N/A</c:v>
                </c:pt>
                <c:pt idx="9">
                  <c:v>#N/A</c:v>
                </c:pt>
              </c:numCache>
            </c:numRef>
          </c:val>
          <c:extLst>
            <c:ext xmlns:c16="http://schemas.microsoft.com/office/drawing/2014/chart" uri="{C3380CC4-5D6E-409C-BE32-E72D297353CC}">
              <c16:uniqueId val="{00000004-A361-4506-9C93-8306E5B40250}"/>
            </c:ext>
          </c:extLst>
        </c:ser>
        <c:ser>
          <c:idx val="4"/>
          <c:order val="5"/>
          <c:tx>
            <c:strRef>
              <c:f>'Prep Radar'!$C$4</c:f>
              <c:strCache>
                <c:ptCount val="1"/>
                <c:pt idx="0">
                  <c:v>minimum</c:v>
                </c:pt>
              </c:strCache>
            </c:strRef>
          </c:tx>
          <c:spPr>
            <a:ln w="28575" cap="rnd">
              <a:solidFill>
                <a:schemeClr val="accent5"/>
              </a:solidFill>
              <a:prstDash val="sysDot"/>
              <a:round/>
            </a:ln>
            <a:effectLst/>
          </c:spPr>
          <c:marker>
            <c:symbol val="circle"/>
            <c:size val="5"/>
            <c:spPr>
              <a:solidFill>
                <a:schemeClr val="accent5"/>
              </a:solidFill>
              <a:ln w="9525">
                <a:solidFill>
                  <a:schemeClr val="accent5"/>
                </a:solidFill>
              </a:ln>
              <a:effectLst/>
            </c:spPr>
          </c:marker>
          <c:cat>
            <c:strRef>
              <c:f>'Prep Radar'!$M$14:$M$23</c:f>
              <c:strCache>
                <c:ptCount val="10"/>
                <c:pt idx="0">
                  <c:v>Met het openbaar vervoer</c:v>
                </c:pt>
                <c:pt idx="1">
                  <c:v>Met de fiets</c:v>
                </c:pt>
                <c:pt idx="2">
                  <c:v>Te voet</c:v>
                </c:pt>
                <c:pt idx="3">
                  <c:v>Met de auto of moto</c:v>
                </c:pt>
                <c:pt idx="4">
                  <c:v>Ruimtelijke kwaliteit</c:v>
                </c:pt>
                <c:pt idx="5">
                  <c:v>Bodem- en ruimtegebruik</c:v>
                </c:pt>
                <c:pt idx="6">
                  <c:v>Aantrekkelijkheid van de omgeving</c:v>
                </c:pt>
                <c:pt idx="7">
                  <c:v>Overstromingsrisico</c:v>
                </c:pt>
                <c:pt idx="8">
                  <c:v>Buitenluchtkwaliteit</c:v>
                </c:pt>
                <c:pt idx="9">
                  <c:v>Buitengeluid </c:v>
                </c:pt>
              </c:strCache>
            </c:strRef>
          </c:cat>
          <c:val>
            <c:numRef>
              <c:f>'Prep Radar'!$C$14:$C$23</c:f>
              <c:numCache>
                <c:formatCode>General</c:formatCode>
                <c:ptCount val="10"/>
                <c:pt idx="0">
                  <c:v>1</c:v>
                </c:pt>
                <c:pt idx="1">
                  <c:v>2</c:v>
                </c:pt>
                <c:pt idx="2">
                  <c:v>2</c:v>
                </c:pt>
                <c:pt idx="3">
                  <c:v>1</c:v>
                </c:pt>
                <c:pt idx="4">
                  <c:v>1</c:v>
                </c:pt>
                <c:pt idx="5">
                  <c:v>1</c:v>
                </c:pt>
                <c:pt idx="6">
                  <c:v>1</c:v>
                </c:pt>
                <c:pt idx="7">
                  <c:v>3</c:v>
                </c:pt>
                <c:pt idx="8">
                  <c:v>1</c:v>
                </c:pt>
                <c:pt idx="9">
                  <c:v>2</c:v>
                </c:pt>
              </c:numCache>
            </c:numRef>
          </c:val>
          <c:extLst>
            <c:ext xmlns:c16="http://schemas.microsoft.com/office/drawing/2014/chart" uri="{C3380CC4-5D6E-409C-BE32-E72D297353CC}">
              <c16:uniqueId val="{00000005-A361-4506-9C93-8306E5B40250}"/>
            </c:ext>
          </c:extLst>
        </c:ser>
        <c:dLbls>
          <c:showLegendKey val="0"/>
          <c:showVal val="0"/>
          <c:showCatName val="0"/>
          <c:showSerName val="0"/>
          <c:showPercent val="0"/>
          <c:showBubbleSize val="0"/>
        </c:dLbls>
        <c:axId val="605152064"/>
        <c:axId val="605150096"/>
      </c:radarChart>
      <c:catAx>
        <c:axId val="60515206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2"/>
                </a:solidFill>
                <a:latin typeface="+mn-lt"/>
                <a:ea typeface="+mn-ea"/>
                <a:cs typeface="+mn-cs"/>
              </a:defRPr>
            </a:pPr>
            <a:endParaRPr lang="nl-BE"/>
          </a:p>
        </c:txPr>
        <c:crossAx val="605150096"/>
        <c:crosses val="autoZero"/>
        <c:auto val="1"/>
        <c:lblAlgn val="ctr"/>
        <c:lblOffset val="100"/>
        <c:noMultiLvlLbl val="0"/>
      </c:catAx>
      <c:valAx>
        <c:axId val="605150096"/>
        <c:scaling>
          <c:orientation val="minMax"/>
          <c:max val="3.5"/>
          <c:min val="-0.5"/>
        </c:scaling>
        <c:delete val="0"/>
        <c:axPos val="l"/>
        <c:majorGridlines>
          <c:spPr>
            <a:ln w="9525" cap="flat" cmpd="sng" algn="ctr">
              <a:solidFill>
                <a:schemeClr val="tx1">
                  <a:lumMod val="15000"/>
                  <a:lumOff val="85000"/>
                </a:schemeClr>
              </a:solidFill>
              <a:round/>
            </a:ln>
            <a:effectLst/>
          </c:spPr>
        </c:majorGridlines>
        <c:numFmt formatCode="General" sourceLinked="1"/>
        <c:majorTickMark val="in"/>
        <c:minorTickMark val="none"/>
        <c:tickLblPos val="none"/>
        <c:spPr>
          <a:noFill/>
          <a:ln>
            <a:solidFill>
              <a:srgbClr val="4F81BD"/>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605152064"/>
        <c:crosses val="autoZero"/>
        <c:crossBetween val="between"/>
      </c:valAx>
      <c:valAx>
        <c:axId val="605125824"/>
        <c:scaling>
          <c:orientation val="minMax"/>
          <c:max val="3.5"/>
          <c:min val="-0.5"/>
        </c:scaling>
        <c:delete val="0"/>
        <c:axPos val="l"/>
        <c:numFmt formatCode="General" sourceLinked="1"/>
        <c:majorTickMark val="out"/>
        <c:minorTickMark val="none"/>
        <c:tickLblPos val="none"/>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605128120"/>
        <c:crosses val="max"/>
        <c:crossBetween val="between"/>
      </c:valAx>
      <c:catAx>
        <c:axId val="60512812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one"/>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605125824"/>
        <c:crosses val="max"/>
        <c:auto val="1"/>
        <c:lblAlgn val="ctr"/>
        <c:lblOffset val="100"/>
        <c:noMultiLvlLbl val="0"/>
      </c:catAx>
      <c:spPr>
        <a:noFill/>
        <a:ln>
          <a:noFill/>
        </a:ln>
        <a:effectLst/>
      </c:spPr>
    </c:plotArea>
    <c:legend>
      <c:legendPos val="r"/>
      <c:legendEntry>
        <c:idx val="0"/>
        <c:delete val="1"/>
      </c:legendEntry>
      <c:legendEntry>
        <c:idx val="1"/>
        <c:delete val="1"/>
      </c:legendEntry>
      <c:legendEntry>
        <c:idx val="2"/>
        <c:delete val="1"/>
      </c:legendEntry>
      <c:legendEntry>
        <c:idx val="3"/>
        <c:delete val="1"/>
      </c:legendEntry>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legend>
    <c:plotVisOnly val="1"/>
    <c:dispBlanksAs val="span"/>
    <c:showDLblsOverMax val="0"/>
    <c:extLst/>
  </c:chart>
  <c:spPr>
    <a:solidFill>
      <a:schemeClr val="bg1"/>
    </a:solidFill>
    <a:ln w="9525" cap="flat" cmpd="sng" algn="ctr">
      <a:solidFill>
        <a:schemeClr val="tx1">
          <a:lumMod val="15000"/>
          <a:lumOff val="85000"/>
        </a:schemeClr>
      </a:solidFill>
      <a:round/>
    </a:ln>
    <a:effectLst/>
  </c:spPr>
  <c:txPr>
    <a:bodyPr/>
    <a:lstStyle/>
    <a:p>
      <a:pPr>
        <a:defRPr/>
      </a:pPr>
      <a:endParaRPr lang="nl-BE"/>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5" Type="http://schemas.openxmlformats.org/officeDocument/2006/relationships/chart" Target="../charts/chart5.xml"/><Relationship Id="rId4" Type="http://schemas.openxmlformats.org/officeDocument/2006/relationships/chart" Target="../charts/chart4.xml"/></Relationships>
</file>

<file path=xl/drawings/_rels/vmlDrawing1.v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image" Target="../media/image7.emf"/><Relationship Id="rId7" Type="http://schemas.openxmlformats.org/officeDocument/2006/relationships/image" Target="../media/image2.emf"/><Relationship Id="rId2" Type="http://schemas.openxmlformats.org/officeDocument/2006/relationships/image" Target="../media/image6.emf"/><Relationship Id="rId1" Type="http://schemas.openxmlformats.org/officeDocument/2006/relationships/image" Target="../media/image5.emf"/><Relationship Id="rId6" Type="http://schemas.openxmlformats.org/officeDocument/2006/relationships/image" Target="../media/image3.emf"/><Relationship Id="rId5" Type="http://schemas.openxmlformats.org/officeDocument/2006/relationships/image" Target="../media/image9.emf"/><Relationship Id="rId4" Type="http://schemas.openxmlformats.org/officeDocument/2006/relationships/image" Target="../media/image8.emf"/><Relationship Id="rId9"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12.jpeg"/><Relationship Id="rId2" Type="http://schemas.openxmlformats.org/officeDocument/2006/relationships/image" Target="../media/image11.jpeg"/><Relationship Id="rId1" Type="http://schemas.openxmlformats.org/officeDocument/2006/relationships/image" Target="../media/image10.png"/></Relationships>
</file>

<file path=xl/drawings/_rels/vmlDrawing4.vml.rels><?xml version="1.0" encoding="UTF-8" standalone="yes"?>
<Relationships xmlns="http://schemas.openxmlformats.org/package/2006/relationships"><Relationship Id="rId3" Type="http://schemas.openxmlformats.org/officeDocument/2006/relationships/image" Target="../media/image12.jpeg"/><Relationship Id="rId2" Type="http://schemas.openxmlformats.org/officeDocument/2006/relationships/image" Target="../media/image11.jpeg"/><Relationship Id="rId1" Type="http://schemas.openxmlformats.org/officeDocument/2006/relationships/image" Target="../media/image10.png"/></Relationships>
</file>

<file path=xl/drawings/_rels/vmlDrawing6.vml.rels><?xml version="1.0" encoding="UTF-8" standalone="yes"?>
<Relationships xmlns="http://schemas.openxmlformats.org/package/2006/relationships"><Relationship Id="rId3" Type="http://schemas.openxmlformats.org/officeDocument/2006/relationships/image" Target="../media/image12.jpeg"/><Relationship Id="rId2" Type="http://schemas.openxmlformats.org/officeDocument/2006/relationships/image" Target="../media/image11.jpeg"/><Relationship Id="rId1" Type="http://schemas.openxmlformats.org/officeDocument/2006/relationships/image" Target="../media/image10.png"/></Relationships>
</file>

<file path=xl/drawings/_rels/vmlDrawing8.vml.rels><?xml version="1.0" encoding="UTF-8" standalone="yes"?>
<Relationships xmlns="http://schemas.openxmlformats.org/package/2006/relationships"><Relationship Id="rId3" Type="http://schemas.openxmlformats.org/officeDocument/2006/relationships/image" Target="../media/image12.jpeg"/><Relationship Id="rId2" Type="http://schemas.openxmlformats.org/officeDocument/2006/relationships/image" Target="../media/image11.jpeg"/><Relationship Id="rId1" Type="http://schemas.openxmlformats.org/officeDocument/2006/relationships/image" Target="../media/image10.png"/></Relationships>
</file>

<file path=xl/drawings/_rels/vmlDrawing10.vml.rels><?xml version="1.0" encoding="UTF-8" standalone="yes"?>
<Relationships xmlns="http://schemas.openxmlformats.org/package/2006/relationships"><Relationship Id="rId3" Type="http://schemas.openxmlformats.org/officeDocument/2006/relationships/image" Target="../media/image12.jpeg"/><Relationship Id="rId2" Type="http://schemas.openxmlformats.org/officeDocument/2006/relationships/image" Target="../media/image11.jpeg"/><Relationship Id="rId1" Type="http://schemas.openxmlformats.org/officeDocument/2006/relationships/image" Target="../media/image10.png"/></Relationships>
</file>

<file path=xl/drawings/_rels/vmlDrawing12.vml.rels><?xml version="1.0" encoding="UTF-8" standalone="yes"?>
<Relationships xmlns="http://schemas.openxmlformats.org/package/2006/relationships"><Relationship Id="rId3" Type="http://schemas.openxmlformats.org/officeDocument/2006/relationships/image" Target="../media/image12.jpeg"/><Relationship Id="rId2" Type="http://schemas.openxmlformats.org/officeDocument/2006/relationships/image" Target="../media/image11.jpeg"/><Relationship Id="rId1"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91440</xdr:colOff>
          <xdr:row>7</xdr:row>
          <xdr:rowOff>45720</xdr:rowOff>
        </xdr:from>
        <xdr:to>
          <xdr:col>2</xdr:col>
          <xdr:colOff>220980</xdr:colOff>
          <xdr:row>7</xdr:row>
          <xdr:rowOff>175260</xdr:rowOff>
        </xdr:to>
        <xdr:sp macro="" textlink="">
          <xdr:nvSpPr>
            <xdr:cNvPr id="36875" name="CheckBox1" hidden="1">
              <a:extLst>
                <a:ext uri="{63B3BB69-23CF-44E3-9099-C40C66FF867C}">
                  <a14:compatExt spid="_x0000_s36875"/>
                </a:ext>
                <a:ext uri="{FF2B5EF4-FFF2-40B4-BE49-F238E27FC236}">
                  <a16:creationId xmlns:a16="http://schemas.microsoft.com/office/drawing/2014/main" id="{00000000-0008-0000-0100-00000B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91440</xdr:colOff>
          <xdr:row>8</xdr:row>
          <xdr:rowOff>38100</xdr:rowOff>
        </xdr:from>
        <xdr:to>
          <xdr:col>2</xdr:col>
          <xdr:colOff>220980</xdr:colOff>
          <xdr:row>8</xdr:row>
          <xdr:rowOff>167640</xdr:rowOff>
        </xdr:to>
        <xdr:sp macro="" textlink="">
          <xdr:nvSpPr>
            <xdr:cNvPr id="36876" name="CheckBox2" hidden="1">
              <a:extLst>
                <a:ext uri="{63B3BB69-23CF-44E3-9099-C40C66FF867C}">
                  <a14:compatExt spid="_x0000_s36876"/>
                </a:ext>
                <a:ext uri="{FF2B5EF4-FFF2-40B4-BE49-F238E27FC236}">
                  <a16:creationId xmlns:a16="http://schemas.microsoft.com/office/drawing/2014/main" id="{00000000-0008-0000-0100-00000C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91440</xdr:colOff>
          <xdr:row>12</xdr:row>
          <xdr:rowOff>45720</xdr:rowOff>
        </xdr:from>
        <xdr:to>
          <xdr:col>2</xdr:col>
          <xdr:colOff>220980</xdr:colOff>
          <xdr:row>12</xdr:row>
          <xdr:rowOff>175260</xdr:rowOff>
        </xdr:to>
        <xdr:sp macro="" textlink="">
          <xdr:nvSpPr>
            <xdr:cNvPr id="36877" name="CheckBox3" hidden="1">
              <a:extLst>
                <a:ext uri="{63B3BB69-23CF-44E3-9099-C40C66FF867C}">
                  <a14:compatExt spid="_x0000_s36877"/>
                </a:ext>
                <a:ext uri="{FF2B5EF4-FFF2-40B4-BE49-F238E27FC236}">
                  <a16:creationId xmlns:a16="http://schemas.microsoft.com/office/drawing/2014/main" id="{00000000-0008-0000-0100-00000D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91440</xdr:colOff>
          <xdr:row>13</xdr:row>
          <xdr:rowOff>38100</xdr:rowOff>
        </xdr:from>
        <xdr:to>
          <xdr:col>2</xdr:col>
          <xdr:colOff>220980</xdr:colOff>
          <xdr:row>13</xdr:row>
          <xdr:rowOff>167640</xdr:rowOff>
        </xdr:to>
        <xdr:sp macro="" textlink="">
          <xdr:nvSpPr>
            <xdr:cNvPr id="36878" name="CheckBox4" hidden="1">
              <a:extLst>
                <a:ext uri="{63B3BB69-23CF-44E3-9099-C40C66FF867C}">
                  <a14:compatExt spid="_x0000_s36878"/>
                </a:ext>
                <a:ext uri="{FF2B5EF4-FFF2-40B4-BE49-F238E27FC236}">
                  <a16:creationId xmlns:a16="http://schemas.microsoft.com/office/drawing/2014/main" id="{00000000-0008-0000-0100-00000E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91440</xdr:colOff>
          <xdr:row>14</xdr:row>
          <xdr:rowOff>45720</xdr:rowOff>
        </xdr:from>
        <xdr:to>
          <xdr:col>2</xdr:col>
          <xdr:colOff>213360</xdr:colOff>
          <xdr:row>14</xdr:row>
          <xdr:rowOff>167640</xdr:rowOff>
        </xdr:to>
        <xdr:sp macro="" textlink="">
          <xdr:nvSpPr>
            <xdr:cNvPr id="36879" name="CheckBox5" hidden="1">
              <a:extLst>
                <a:ext uri="{63B3BB69-23CF-44E3-9099-C40C66FF867C}">
                  <a14:compatExt spid="_x0000_s36879"/>
                </a:ext>
                <a:ext uri="{FF2B5EF4-FFF2-40B4-BE49-F238E27FC236}">
                  <a16:creationId xmlns:a16="http://schemas.microsoft.com/office/drawing/2014/main" id="{00000000-0008-0000-0100-00000F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91440</xdr:colOff>
          <xdr:row>9</xdr:row>
          <xdr:rowOff>53340</xdr:rowOff>
        </xdr:from>
        <xdr:to>
          <xdr:col>2</xdr:col>
          <xdr:colOff>220980</xdr:colOff>
          <xdr:row>9</xdr:row>
          <xdr:rowOff>182880</xdr:rowOff>
        </xdr:to>
        <xdr:sp macro="" textlink="">
          <xdr:nvSpPr>
            <xdr:cNvPr id="36882" name="CheckBox8" hidden="1">
              <a:extLst>
                <a:ext uri="{63B3BB69-23CF-44E3-9099-C40C66FF867C}">
                  <a14:compatExt spid="_x0000_s36882"/>
                </a:ext>
                <a:ext uri="{FF2B5EF4-FFF2-40B4-BE49-F238E27FC236}">
                  <a16:creationId xmlns:a16="http://schemas.microsoft.com/office/drawing/2014/main" id="{00000000-0008-0000-0100-000012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91440</xdr:colOff>
          <xdr:row>17</xdr:row>
          <xdr:rowOff>38100</xdr:rowOff>
        </xdr:from>
        <xdr:to>
          <xdr:col>2</xdr:col>
          <xdr:colOff>213360</xdr:colOff>
          <xdr:row>17</xdr:row>
          <xdr:rowOff>160020</xdr:rowOff>
        </xdr:to>
        <xdr:sp macro="" textlink="">
          <xdr:nvSpPr>
            <xdr:cNvPr id="36883" name="CheckBox9" hidden="1">
              <a:extLst>
                <a:ext uri="{63B3BB69-23CF-44E3-9099-C40C66FF867C}">
                  <a14:compatExt spid="_x0000_s36883"/>
                </a:ext>
                <a:ext uri="{FF2B5EF4-FFF2-40B4-BE49-F238E27FC236}">
                  <a16:creationId xmlns:a16="http://schemas.microsoft.com/office/drawing/2014/main" id="{00000000-0008-0000-0100-000013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91440</xdr:colOff>
          <xdr:row>20</xdr:row>
          <xdr:rowOff>38100</xdr:rowOff>
        </xdr:from>
        <xdr:to>
          <xdr:col>2</xdr:col>
          <xdr:colOff>213360</xdr:colOff>
          <xdr:row>20</xdr:row>
          <xdr:rowOff>160020</xdr:rowOff>
        </xdr:to>
        <xdr:sp macro="" textlink="">
          <xdr:nvSpPr>
            <xdr:cNvPr id="36884" name="CheckBox10" hidden="1">
              <a:extLst>
                <a:ext uri="{63B3BB69-23CF-44E3-9099-C40C66FF867C}">
                  <a14:compatExt spid="_x0000_s36884"/>
                </a:ext>
                <a:ext uri="{FF2B5EF4-FFF2-40B4-BE49-F238E27FC236}">
                  <a16:creationId xmlns:a16="http://schemas.microsoft.com/office/drawing/2014/main" id="{00000000-0008-0000-0100-000014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91440</xdr:colOff>
          <xdr:row>24</xdr:row>
          <xdr:rowOff>0</xdr:rowOff>
        </xdr:from>
        <xdr:to>
          <xdr:col>2</xdr:col>
          <xdr:colOff>220980</xdr:colOff>
          <xdr:row>24</xdr:row>
          <xdr:rowOff>129540</xdr:rowOff>
        </xdr:to>
        <xdr:sp macro="" textlink="">
          <xdr:nvSpPr>
            <xdr:cNvPr id="36886" name="CheckBox12" hidden="1">
              <a:extLst>
                <a:ext uri="{63B3BB69-23CF-44E3-9099-C40C66FF867C}">
                  <a14:compatExt spid="_x0000_s36886"/>
                </a:ext>
                <a:ext uri="{FF2B5EF4-FFF2-40B4-BE49-F238E27FC236}">
                  <a16:creationId xmlns:a16="http://schemas.microsoft.com/office/drawing/2014/main" id="{00000000-0008-0000-0100-0000169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1</xdr:col>
      <xdr:colOff>144961</xdr:colOff>
      <xdr:row>8</xdr:row>
      <xdr:rowOff>369889</xdr:rowOff>
    </xdr:from>
    <xdr:to>
      <xdr:col>3</xdr:col>
      <xdr:colOff>1744261</xdr:colOff>
      <xdr:row>10</xdr:row>
      <xdr:rowOff>1718</xdr:rowOff>
    </xdr:to>
    <xdr:graphicFrame macro="">
      <xdr:nvGraphicFramePr>
        <xdr:cNvPr id="5" name="Chart 4">
          <a:extLst>
            <a:ext uri="{FF2B5EF4-FFF2-40B4-BE49-F238E27FC236}">
              <a16:creationId xmlns:a16="http://schemas.microsoft.com/office/drawing/2014/main" id="{00000000-0008-0000-08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absolute">
    <xdr:from>
      <xdr:col>1</xdr:col>
      <xdr:colOff>144961</xdr:colOff>
      <xdr:row>10</xdr:row>
      <xdr:rowOff>145051</xdr:rowOff>
    </xdr:from>
    <xdr:to>
      <xdr:col>3</xdr:col>
      <xdr:colOff>1744261</xdr:colOff>
      <xdr:row>10</xdr:row>
      <xdr:rowOff>3734571</xdr:rowOff>
    </xdr:to>
    <xdr:graphicFrame macro="">
      <xdr:nvGraphicFramePr>
        <xdr:cNvPr id="11" name="Chart 10">
          <a:extLst>
            <a:ext uri="{FF2B5EF4-FFF2-40B4-BE49-F238E27FC236}">
              <a16:creationId xmlns:a16="http://schemas.microsoft.com/office/drawing/2014/main" id="{00000000-0008-0000-08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absolute">
    <xdr:from>
      <xdr:col>1</xdr:col>
      <xdr:colOff>144961</xdr:colOff>
      <xdr:row>6</xdr:row>
      <xdr:rowOff>331800</xdr:rowOff>
    </xdr:from>
    <xdr:to>
      <xdr:col>3</xdr:col>
      <xdr:colOff>1744261</xdr:colOff>
      <xdr:row>8</xdr:row>
      <xdr:rowOff>117216</xdr:rowOff>
    </xdr:to>
    <xdr:graphicFrame macro="">
      <xdr:nvGraphicFramePr>
        <xdr:cNvPr id="6" name="Chart 5">
          <a:extLst>
            <a:ext uri="{FF2B5EF4-FFF2-40B4-BE49-F238E27FC236}">
              <a16:creationId xmlns:a16="http://schemas.microsoft.com/office/drawing/2014/main" id="{00000000-0008-0000-08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absolute">
    <xdr:from>
      <xdr:col>1</xdr:col>
      <xdr:colOff>142900</xdr:colOff>
      <xdr:row>3</xdr:row>
      <xdr:rowOff>40656</xdr:rowOff>
    </xdr:from>
    <xdr:to>
      <xdr:col>3</xdr:col>
      <xdr:colOff>1742200</xdr:colOff>
      <xdr:row>4</xdr:row>
      <xdr:rowOff>2916</xdr:rowOff>
    </xdr:to>
    <xdr:graphicFrame macro="">
      <xdr:nvGraphicFramePr>
        <xdr:cNvPr id="7" name="Chart 6">
          <a:extLst>
            <a:ext uri="{FF2B5EF4-FFF2-40B4-BE49-F238E27FC236}">
              <a16:creationId xmlns:a16="http://schemas.microsoft.com/office/drawing/2014/main" id="{00000000-0008-0000-08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absolute">
    <xdr:from>
      <xdr:col>1</xdr:col>
      <xdr:colOff>142899</xdr:colOff>
      <xdr:row>4</xdr:row>
      <xdr:rowOff>264146</xdr:rowOff>
    </xdr:from>
    <xdr:to>
      <xdr:col>3</xdr:col>
      <xdr:colOff>1742199</xdr:colOff>
      <xdr:row>6</xdr:row>
      <xdr:rowOff>44482</xdr:rowOff>
    </xdr:to>
    <xdr:graphicFrame macro="">
      <xdr:nvGraphicFramePr>
        <xdr:cNvPr id="8" name="Chart 7">
          <a:extLst>
            <a:ext uri="{FF2B5EF4-FFF2-40B4-BE49-F238E27FC236}">
              <a16:creationId xmlns:a16="http://schemas.microsoft.com/office/drawing/2014/main" id="{00000000-0008-0000-08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vlaamseoverheid.sharepoint.com/personal/kaat_deploey_kuleuven_be/Documents/VIPA%20-%20GRO%20-%20shared%20folder/WP3%20-%20Bepaling%20ambitieniveau%20per%20criterium%20voor%20de%20verschillende%20typegebouwen/ambitieniveaus%20_110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laamseoverheid.sharepoint.com/Users/u0140495/OneDrive%20-%20KU%20Leuven/VIPA%20-%20GRO%20-%20shared%20folder/02.%20GRO/gro_versie_2020_0/2_Overzichtsfiles/Overzichtsfile%20si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andleiding"/>
      <sheetName val="overzicht alle fases"/>
      <sheetName val="1 OFF"/>
      <sheetName val="2 VO"/>
      <sheetName val="3 DO"/>
      <sheetName val="4 AA"/>
      <sheetName val="5 VOPL"/>
      <sheetName val="6 DOPL"/>
      <sheetName val="radardiagram"/>
      <sheetName val="Prep Radar"/>
      <sheetName val="KeuzeMenus"/>
    </sheetNames>
    <sheetDataSet>
      <sheetData sheetId="0" refreshError="1"/>
      <sheetData sheetId="1">
        <row r="7">
          <cell r="N7" t="b">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andleiding"/>
      <sheetName val="Overzicht SITE"/>
      <sheetName val="Detailoverzicht SITE"/>
      <sheetName val="Radardiagram SITE"/>
      <sheetName val="opmaak radardiagram"/>
      <sheetName val="Keuzemenu"/>
      <sheetName val="Overzichtsfile site"/>
    </sheetNames>
    <sheetDataSet>
      <sheetData sheetId="0"/>
      <sheetData sheetId="1"/>
      <sheetData sheetId="2"/>
      <sheetData sheetId="3"/>
      <sheetData sheetId="4">
        <row r="4">
          <cell r="C4" t="str">
            <v>RING35</v>
          </cell>
        </row>
      </sheetData>
      <sheetData sheetId="5"/>
      <sheetData sheetId="6"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lScore02" displayName="tblScore02" ref="E1:E5" totalsRowShown="0" headerRowDxfId="20" dataDxfId="19">
  <autoFilter ref="E1:E5" xr:uid="{00000000-0009-0000-0100-000001000000}">
    <filterColumn colId="0" hiddenButton="1"/>
  </autoFilter>
  <tableColumns count="1">
    <tableColumn id="1" xr3:uid="{00000000-0010-0000-0000-000001000000}" name="Score02" dataDxfId="1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blScore03" displayName="tblScore03" ref="G1:G6" totalsRowShown="0" headerRowDxfId="17" dataDxfId="16">
  <autoFilter ref="G1:G6" xr:uid="{00000000-0009-0000-0100-000002000000}">
    <filterColumn colId="0" hiddenButton="1"/>
  </autoFilter>
  <tableColumns count="1">
    <tableColumn id="1" xr3:uid="{00000000-0010-0000-0100-000001000000}" name="Score03" dataDxfId="15"/>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blKeuze" displayName="tblKeuze" ref="I1:I4" totalsRowShown="0">
  <autoFilter ref="I1:I4" xr:uid="{00000000-0009-0000-0100-000003000000}">
    <filterColumn colId="0" hiddenButton="1"/>
  </autoFilter>
  <tableColumns count="1">
    <tableColumn id="1" xr3:uid="{00000000-0010-0000-0200-000001000000}" name="Keuze"/>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blScore01" displayName="tblScore01" ref="A1:A4" totalsRowShown="0" headerRowDxfId="14" dataDxfId="13">
  <autoFilter ref="A1:A4" xr:uid="{00000000-0009-0000-0100-000004000000}">
    <filterColumn colId="0" hiddenButton="1"/>
  </autoFilter>
  <tableColumns count="1">
    <tableColumn id="1" xr3:uid="{00000000-0010-0000-0300-000001000000}" name="Score01" dataDxfId="1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blJaNee" displayName="tblJaNee" ref="K1:K4" totalsRowShown="0">
  <autoFilter ref="K1:K4" xr:uid="{00000000-0009-0000-0100-000005000000}">
    <filterColumn colId="0" hiddenButton="1"/>
  </autoFilter>
  <tableColumns count="1">
    <tableColumn id="1" xr3:uid="{00000000-0010-0000-0400-000001000000}" name="JaNee"/>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blOkNok" displayName="tblOkNok" ref="M1:M3" totalsRowShown="0">
  <autoFilter ref="M1:M3" xr:uid="{00000000-0009-0000-0100-000006000000}">
    <filterColumn colId="0" hiddenButton="1"/>
  </autoFilter>
  <tableColumns count="1">
    <tableColumn id="1" xr3:uid="{00000000-0010-0000-0500-000001000000}" name="OkNOK"/>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6000000}" name="tblScore2" displayName="tblScore2" ref="C1:C4" totalsRowShown="0" headerRowDxfId="11" dataDxfId="10">
  <autoFilter ref="C1:C4" xr:uid="{00000000-0009-0000-0100-000009000000}"/>
  <tableColumns count="1">
    <tableColumn id="1" xr3:uid="{00000000-0010-0000-0600-000001000000}" name="Score2" dataDxfId="9"/>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7000000}" name="tblAdaptief" displayName="tblAdaptief" ref="O1:O4" totalsRowShown="0">
  <autoFilter ref="O1:O4" xr:uid="{00000000-0009-0000-0100-000007000000}"/>
  <tableColumns count="1">
    <tableColumn id="1" xr3:uid="{00000000-0010-0000-0700-000001000000}" name="Adaptief"/>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8000000}" name="tblTotScore" displayName="tblTotScore" ref="Q1:Q4" totalsRowShown="0">
  <autoFilter ref="Q1:Q4" xr:uid="{00000000-0009-0000-0100-000008000000}"/>
  <tableColumns count="1">
    <tableColumn id="1" xr3:uid="{00000000-0010-0000-0800-000001000000}" name="Score"/>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el10" displayName="Tabel10" ref="S1:S5" totalsRowShown="0">
  <autoFilter ref="S1:S5" xr:uid="{00000000-0009-0000-0100-00000A000000}"/>
  <tableColumns count="1">
    <tableColumn id="1" xr3:uid="{00000000-0010-0000-0900-000001000000}" name="Akoestiek"/>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blScore0212" displayName="tblScore0212" ref="U1:U5" totalsRowShown="0" headerRowDxfId="8" dataDxfId="7">
  <autoFilter ref="U1:U5" xr:uid="{00000000-0009-0000-0100-00000B000000}"/>
  <tableColumns count="1">
    <tableColumn id="1" xr3:uid="{00000000-0010-0000-0A00-000001000000}" name="Scorewoord" dataDxfId="6"/>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blScore213" displayName="tblScore213" ref="W1:W3" totalsRowShown="0" headerRowDxfId="5" dataDxfId="4">
  <autoFilter ref="W1:W3" xr:uid="{00000000-0009-0000-0100-00000C000000}"/>
  <tableColumns count="1">
    <tableColumn id="1" xr3:uid="{00000000-0010-0000-0B00-000001000000}" name="ScoreBonus1" dataDxfId="3"/>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blScore21314" displayName="tblScore21314" ref="Y1:Y4" totalsRowShown="0" headerRowDxfId="2" dataDxfId="1">
  <autoFilter ref="Y1:Y4" xr:uid="{00000000-0009-0000-0100-00000D000000}"/>
  <tableColumns count="1">
    <tableColumn id="1" xr3:uid="{00000000-0010-0000-0C00-000001000000}" name="ScoreBonus2" dataDxfId="0"/>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3" Type="http://schemas.openxmlformats.org/officeDocument/2006/relationships/vmlDrawing" Target="../drawings/vmlDrawing1.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control" Target="../activeX/activeX9.xml"/><Relationship Id="rId1" Type="http://schemas.openxmlformats.org/officeDocument/2006/relationships/printerSettings" Target="../printerSettings/printerSettings2.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10" Type="http://schemas.openxmlformats.org/officeDocument/2006/relationships/control" Target="../activeX/activeX4.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vmlDrawing" Target="../drawings/vmlDrawing3.v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vmlDrawing" Target="../drawings/vmlDrawing7.v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vmlDrawing" Target="../drawings/vmlDrawing9.v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2.xml"/><Relationship Id="rId1" Type="http://schemas.openxmlformats.org/officeDocument/2006/relationships/printerSettings" Target="../printerSettings/printerSettings8.bin"/><Relationship Id="rId5" Type="http://schemas.openxmlformats.org/officeDocument/2006/relationships/comments" Target="../comments5.xml"/><Relationship Id="rId4" Type="http://schemas.openxmlformats.org/officeDocument/2006/relationships/vmlDrawing" Target="../drawings/vmlDrawing12.v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2" Type="http://schemas.openxmlformats.org/officeDocument/2006/relationships/table" Target="../tables/table1.xml"/><Relationship Id="rId1" Type="http://schemas.openxmlformats.org/officeDocument/2006/relationships/printerSettings" Target="../printerSettings/printerSettings11.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2E74B5"/>
  </sheetPr>
  <dimension ref="B3:C31"/>
  <sheetViews>
    <sheetView zoomScale="70" zoomScaleNormal="70" workbookViewId="0">
      <selection activeCell="B3" sqref="B3"/>
    </sheetView>
  </sheetViews>
  <sheetFormatPr defaultColWidth="8.77734375" defaultRowHeight="14.4" x14ac:dyDescent="0.3"/>
  <cols>
    <col min="1" max="1" width="8.77734375" style="282"/>
    <col min="2" max="2" width="63.33203125" style="282" customWidth="1"/>
    <col min="3" max="3" width="69.5546875" style="282" customWidth="1"/>
    <col min="4" max="16384" width="8.77734375" style="282"/>
  </cols>
  <sheetData>
    <row r="3" spans="2:3" ht="18" x14ac:dyDescent="0.3">
      <c r="B3" s="265" t="s">
        <v>88</v>
      </c>
      <c r="C3" s="265"/>
    </row>
    <row r="4" spans="2:3" ht="15" thickBot="1" x14ac:dyDescent="0.35">
      <c r="B4" s="18"/>
      <c r="C4" s="18"/>
    </row>
    <row r="5" spans="2:3" ht="15.6" x14ac:dyDescent="0.3">
      <c r="B5" s="422" t="s">
        <v>40</v>
      </c>
      <c r="C5" s="423" t="s">
        <v>89</v>
      </c>
    </row>
    <row r="6" spans="2:3" x14ac:dyDescent="0.3">
      <c r="B6" s="424" t="s">
        <v>565</v>
      </c>
      <c r="C6" s="425"/>
    </row>
    <row r="7" spans="2:3" ht="41.4" x14ac:dyDescent="0.3">
      <c r="B7" s="426" t="s">
        <v>566</v>
      </c>
      <c r="C7" s="427" t="s">
        <v>567</v>
      </c>
    </row>
    <row r="8" spans="2:3" ht="192" customHeight="1" x14ac:dyDescent="0.3">
      <c r="B8" s="428"/>
      <c r="C8" s="427" t="s">
        <v>568</v>
      </c>
    </row>
    <row r="9" spans="2:3" x14ac:dyDescent="0.3">
      <c r="B9" s="429"/>
      <c r="C9" s="425"/>
    </row>
    <row r="10" spans="2:3" x14ac:dyDescent="0.3">
      <c r="B10" s="429" t="s">
        <v>547</v>
      </c>
      <c r="C10" s="425"/>
    </row>
    <row r="11" spans="2:3" ht="27.6" x14ac:dyDescent="0.3">
      <c r="B11" s="430" t="s">
        <v>548</v>
      </c>
      <c r="C11" s="431" t="s">
        <v>128</v>
      </c>
    </row>
    <row r="12" spans="2:3" x14ac:dyDescent="0.3">
      <c r="B12" s="432"/>
      <c r="C12" s="425"/>
    </row>
    <row r="13" spans="2:3" x14ac:dyDescent="0.3">
      <c r="B13" s="429" t="s">
        <v>549</v>
      </c>
      <c r="C13" s="425"/>
    </row>
    <row r="14" spans="2:3" ht="207" x14ac:dyDescent="0.3">
      <c r="B14" s="430" t="s">
        <v>550</v>
      </c>
      <c r="C14" s="433" t="s">
        <v>571</v>
      </c>
    </row>
    <row r="15" spans="2:3" x14ac:dyDescent="0.3">
      <c r="B15" s="430"/>
      <c r="C15" s="433"/>
    </row>
    <row r="16" spans="2:3" x14ac:dyDescent="0.3">
      <c r="B16" s="429" t="s">
        <v>113</v>
      </c>
      <c r="C16" s="425"/>
    </row>
    <row r="17" spans="2:3" ht="27.6" x14ac:dyDescent="0.3">
      <c r="B17" s="430" t="s">
        <v>135</v>
      </c>
      <c r="C17" s="431" t="s">
        <v>128</v>
      </c>
    </row>
    <row r="18" spans="2:3" x14ac:dyDescent="0.3">
      <c r="B18" s="434"/>
      <c r="C18" s="293"/>
    </row>
    <row r="19" spans="2:3" x14ac:dyDescent="0.3">
      <c r="B19" s="432"/>
      <c r="C19" s="425"/>
    </row>
    <row r="20" spans="2:3" ht="15.6" x14ac:dyDescent="0.3">
      <c r="B20" s="435" t="s">
        <v>41</v>
      </c>
      <c r="C20" s="436"/>
    </row>
    <row r="21" spans="2:3" x14ac:dyDescent="0.3">
      <c r="B21" s="442" t="s">
        <v>129</v>
      </c>
      <c r="C21" s="443"/>
    </row>
    <row r="22" spans="2:3" x14ac:dyDescent="0.3">
      <c r="B22" s="444" t="s">
        <v>87</v>
      </c>
      <c r="C22" s="445"/>
    </row>
    <row r="23" spans="2:3" x14ac:dyDescent="0.3">
      <c r="B23" s="442" t="s">
        <v>134</v>
      </c>
      <c r="C23" s="443"/>
    </row>
    <row r="24" spans="2:3" x14ac:dyDescent="0.3">
      <c r="B24" s="442" t="s">
        <v>130</v>
      </c>
      <c r="C24" s="443"/>
    </row>
    <row r="25" spans="2:3" x14ac:dyDescent="0.3">
      <c r="B25" s="437"/>
      <c r="C25" s="425"/>
    </row>
    <row r="26" spans="2:3" ht="15.6" x14ac:dyDescent="0.3">
      <c r="B26" s="435" t="s">
        <v>45</v>
      </c>
      <c r="C26" s="436"/>
    </row>
    <row r="27" spans="2:3" x14ac:dyDescent="0.3">
      <c r="B27" s="438" t="s">
        <v>46</v>
      </c>
      <c r="C27" s="439"/>
    </row>
    <row r="28" spans="2:3" x14ac:dyDescent="0.3">
      <c r="B28" s="438" t="s">
        <v>47</v>
      </c>
      <c r="C28" s="439"/>
    </row>
    <row r="29" spans="2:3" ht="15" thickBot="1" x14ac:dyDescent="0.35">
      <c r="B29" s="440" t="s">
        <v>44</v>
      </c>
      <c r="C29" s="441"/>
    </row>
    <row r="30" spans="2:3" x14ac:dyDescent="0.3">
      <c r="B30" s="18"/>
      <c r="C30" s="18"/>
    </row>
    <row r="31" spans="2:3" x14ac:dyDescent="0.3">
      <c r="B31" s="39"/>
      <c r="C31" s="39"/>
    </row>
  </sheetData>
  <mergeCells count="7">
    <mergeCell ref="B28:C28"/>
    <mergeCell ref="B29:C29"/>
    <mergeCell ref="B27:C27"/>
    <mergeCell ref="B21:C21"/>
    <mergeCell ref="B22:C22"/>
    <mergeCell ref="B23:C23"/>
    <mergeCell ref="B24:C2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1">
    <tabColor rgb="FF92D050"/>
  </sheetPr>
  <dimension ref="A1:G31"/>
  <sheetViews>
    <sheetView showGridLines="0" topLeftCell="A3" workbookViewId="0">
      <selection activeCell="H21" sqref="H21"/>
    </sheetView>
  </sheetViews>
  <sheetFormatPr defaultColWidth="8.77734375" defaultRowHeight="15" customHeight="1" x14ac:dyDescent="0.3"/>
  <cols>
    <col min="1" max="1" width="1.6640625" customWidth="1"/>
    <col min="2" max="2" width="32.109375" bestFit="1" customWidth="1"/>
    <col min="3" max="3" width="4.6640625" customWidth="1"/>
    <col min="4" max="4" width="3.6640625" customWidth="1"/>
    <col min="5" max="6" width="9.77734375" hidden="1" customWidth="1"/>
  </cols>
  <sheetData>
    <row r="1" spans="1:7" ht="10.199999999999999" customHeight="1" x14ac:dyDescent="0.3">
      <c r="A1" s="13"/>
      <c r="B1" s="13"/>
      <c r="C1" s="13"/>
      <c r="D1" s="13"/>
      <c r="E1" s="66"/>
      <c r="F1" s="66"/>
    </row>
    <row r="2" spans="1:7" ht="18" x14ac:dyDescent="0.3">
      <c r="A2" s="13"/>
      <c r="B2" s="265" t="s">
        <v>157</v>
      </c>
      <c r="C2" s="265"/>
      <c r="D2" s="13"/>
      <c r="E2" s="446" t="s">
        <v>109</v>
      </c>
      <c r="F2" s="446"/>
    </row>
    <row r="3" spans="1:7" s="18" customFormat="1" ht="15" customHeight="1" x14ac:dyDescent="0.3">
      <c r="A3" s="13"/>
      <c r="B3" s="13"/>
      <c r="C3" s="13"/>
      <c r="D3" s="13"/>
      <c r="E3" s="67"/>
      <c r="F3" s="67"/>
    </row>
    <row r="4" spans="1:7" s="18" customFormat="1" ht="15" customHeight="1" x14ac:dyDescent="0.3">
      <c r="A4" s="13"/>
      <c r="B4" s="13"/>
      <c r="D4" s="13"/>
      <c r="E4" s="67"/>
      <c r="F4" s="67"/>
    </row>
    <row r="5" spans="1:7" s="18" customFormat="1" ht="15" customHeight="1" x14ac:dyDescent="0.3">
      <c r="A5" s="13"/>
      <c r="B5" s="13"/>
      <c r="C5" s="13"/>
      <c r="D5" s="13"/>
      <c r="E5" s="67"/>
      <c r="F5" s="67"/>
    </row>
    <row r="6" spans="1:7" s="18" customFormat="1" ht="14.4" x14ac:dyDescent="0.3">
      <c r="A6" s="13"/>
      <c r="B6" s="13"/>
      <c r="C6" s="13"/>
      <c r="D6" s="13"/>
      <c r="E6" s="67"/>
      <c r="F6" s="67"/>
    </row>
    <row r="7" spans="1:7" s="97" customFormat="1" ht="15.6" x14ac:dyDescent="0.3">
      <c r="A7" s="95"/>
      <c r="B7" s="257" t="s">
        <v>155</v>
      </c>
      <c r="C7" s="257"/>
      <c r="D7" s="96"/>
      <c r="E7" s="67"/>
      <c r="F7" s="67"/>
      <c r="G7" s="114"/>
    </row>
    <row r="8" spans="1:7" ht="16.05" customHeight="1" x14ac:dyDescent="0.3">
      <c r="A8" s="13"/>
      <c r="B8" s="291" t="s">
        <v>493</v>
      </c>
      <c r="C8" s="292"/>
      <c r="D8" s="13"/>
      <c r="E8" s="67" t="b">
        <v>1</v>
      </c>
      <c r="F8" s="67"/>
    </row>
    <row r="9" spans="1:7" ht="16.05" customHeight="1" x14ac:dyDescent="0.3">
      <c r="A9" s="13"/>
      <c r="B9" s="291" t="s">
        <v>439</v>
      </c>
      <c r="C9" s="292"/>
      <c r="D9" s="13"/>
      <c r="E9" s="67" t="b">
        <v>0</v>
      </c>
      <c r="F9" s="67"/>
    </row>
    <row r="10" spans="1:7" s="18" customFormat="1" ht="16.05" customHeight="1" x14ac:dyDescent="0.3">
      <c r="A10" s="19"/>
      <c r="B10" s="291" t="s">
        <v>509</v>
      </c>
      <c r="C10" s="293"/>
      <c r="D10" s="19"/>
      <c r="E10" s="67" t="b">
        <v>0</v>
      </c>
      <c r="F10" s="67"/>
    </row>
    <row r="11" spans="1:7" ht="16.05" customHeight="1" x14ac:dyDescent="0.3">
      <c r="A11" s="13"/>
      <c r="B11" s="291"/>
      <c r="C11" s="292"/>
      <c r="D11" s="13"/>
      <c r="E11" s="67"/>
      <c r="F11" s="67"/>
    </row>
    <row r="12" spans="1:7" s="97" customFormat="1" ht="15.6" x14ac:dyDescent="0.3">
      <c r="A12" s="95"/>
      <c r="B12" s="257" t="s">
        <v>508</v>
      </c>
      <c r="C12" s="257"/>
      <c r="D12" s="96"/>
      <c r="E12" s="67"/>
      <c r="F12" s="67"/>
      <c r="G12" s="114"/>
    </row>
    <row r="13" spans="1:7" ht="16.05" customHeight="1" x14ac:dyDescent="0.3">
      <c r="A13" s="13"/>
      <c r="B13" s="291" t="s">
        <v>494</v>
      </c>
      <c r="C13" s="292"/>
      <c r="D13" s="13"/>
      <c r="E13" s="67" t="b">
        <v>0</v>
      </c>
      <c r="F13" s="67"/>
    </row>
    <row r="14" spans="1:7" ht="16.05" customHeight="1" x14ac:dyDescent="0.3">
      <c r="A14" s="13"/>
      <c r="B14" s="291" t="s">
        <v>150</v>
      </c>
      <c r="C14" s="292"/>
      <c r="D14" s="13"/>
      <c r="E14" s="67" t="b">
        <v>0</v>
      </c>
      <c r="F14" s="67"/>
    </row>
    <row r="15" spans="1:7" ht="16.05" customHeight="1" x14ac:dyDescent="0.3">
      <c r="A15" s="13"/>
      <c r="B15" s="291" t="s">
        <v>151</v>
      </c>
      <c r="C15" s="292"/>
      <c r="D15" s="13"/>
      <c r="E15" s="67" t="b">
        <v>0</v>
      </c>
      <c r="F15" s="67"/>
    </row>
    <row r="16" spans="1:7" s="18" customFormat="1" ht="16.05" customHeight="1" x14ac:dyDescent="0.3">
      <c r="A16" s="13"/>
      <c r="B16" s="294"/>
      <c r="C16" s="292"/>
      <c r="D16" s="13"/>
      <c r="E16" s="67"/>
      <c r="F16" s="67"/>
    </row>
    <row r="17" spans="1:6" s="97" customFormat="1" ht="15.6" x14ac:dyDescent="0.3">
      <c r="A17" s="95"/>
      <c r="B17" s="257" t="s">
        <v>154</v>
      </c>
      <c r="C17" s="257"/>
      <c r="D17" s="96"/>
      <c r="E17" s="67"/>
      <c r="F17" s="67"/>
    </row>
    <row r="18" spans="1:6" ht="16.05" customHeight="1" x14ac:dyDescent="0.3">
      <c r="A18" s="13"/>
      <c r="B18" s="294" t="s">
        <v>152</v>
      </c>
      <c r="C18" s="292"/>
      <c r="D18" s="13"/>
      <c r="E18" s="67" t="b">
        <v>1</v>
      </c>
      <c r="F18" s="67"/>
    </row>
    <row r="19" spans="1:6" ht="16.05" customHeight="1" x14ac:dyDescent="0.3">
      <c r="A19" s="38"/>
      <c r="B19" s="295"/>
      <c r="C19" s="296"/>
      <c r="D19" s="13"/>
      <c r="E19" s="67"/>
      <c r="F19" s="67"/>
    </row>
    <row r="20" spans="1:6" ht="15.6" x14ac:dyDescent="0.3">
      <c r="A20" s="86"/>
      <c r="B20" s="257" t="s">
        <v>153</v>
      </c>
      <c r="C20" s="257"/>
      <c r="D20" s="13"/>
      <c r="E20" s="67"/>
      <c r="F20" s="67"/>
    </row>
    <row r="21" spans="1:6" ht="16.05" customHeight="1" x14ac:dyDescent="0.3">
      <c r="A21" s="13"/>
      <c r="B21" s="291" t="s">
        <v>152</v>
      </c>
      <c r="C21" s="292"/>
      <c r="D21" s="13"/>
      <c r="E21" s="67" t="b">
        <v>1</v>
      </c>
      <c r="F21" s="67"/>
    </row>
    <row r="22" spans="1:6" ht="15" customHeight="1" x14ac:dyDescent="0.3">
      <c r="A22" s="2"/>
      <c r="B22" s="297"/>
      <c r="C22" s="298"/>
      <c r="D22" s="2"/>
      <c r="E22" s="67"/>
      <c r="F22" s="67"/>
    </row>
    <row r="23" spans="1:6" ht="15.6" x14ac:dyDescent="0.3">
      <c r="A23" s="86"/>
      <c r="B23" s="257" t="s">
        <v>156</v>
      </c>
      <c r="C23" s="257"/>
      <c r="D23" s="13"/>
      <c r="E23" s="67"/>
      <c r="F23" s="67"/>
    </row>
    <row r="24" spans="1:6" ht="16.05" customHeight="1" x14ac:dyDescent="0.3">
      <c r="A24" s="13"/>
      <c r="B24" s="291" t="s">
        <v>152</v>
      </c>
      <c r="C24" s="292"/>
      <c r="D24" s="13"/>
      <c r="E24" s="67" t="b">
        <v>1</v>
      </c>
      <c r="F24" s="67"/>
    </row>
    <row r="25" spans="1:6" ht="14.4" x14ac:dyDescent="0.3">
      <c r="A25" s="2"/>
      <c r="B25" s="291"/>
      <c r="C25" s="292"/>
      <c r="D25" s="13"/>
      <c r="E25" s="67"/>
      <c r="F25" s="67"/>
    </row>
    <row r="26" spans="1:6" ht="14.4" x14ac:dyDescent="0.3">
      <c r="A26" s="2"/>
      <c r="B26" s="299"/>
      <c r="C26" s="300"/>
      <c r="D26" s="116"/>
      <c r="E26" s="67"/>
      <c r="F26" s="67" t="s">
        <v>147</v>
      </c>
    </row>
    <row r="27" spans="1:6" ht="15" customHeight="1" x14ac:dyDescent="0.3">
      <c r="A27" s="2"/>
      <c r="B27" s="301"/>
      <c r="C27" s="300"/>
      <c r="D27" s="65"/>
      <c r="E27" s="67"/>
      <c r="F27" s="67" t="s">
        <v>148</v>
      </c>
    </row>
    <row r="28" spans="1:6" thickBot="1" x14ac:dyDescent="0.35">
      <c r="A28" s="13"/>
      <c r="B28" s="302"/>
      <c r="C28" s="303"/>
      <c r="D28" s="65"/>
      <c r="E28" s="67"/>
      <c r="F28" s="67" t="s">
        <v>149</v>
      </c>
    </row>
    <row r="29" spans="1:6" ht="15" customHeight="1" x14ac:dyDescent="0.3">
      <c r="A29" s="13"/>
      <c r="B29" s="13"/>
      <c r="C29" s="13"/>
      <c r="D29" s="13"/>
      <c r="E29" s="2"/>
      <c r="F29" s="2"/>
    </row>
    <row r="30" spans="1:6" ht="14.4" x14ac:dyDescent="0.3">
      <c r="B30" s="13"/>
      <c r="C30" s="13"/>
      <c r="F30" s="2"/>
    </row>
    <row r="31" spans="1:6" ht="15" customHeight="1" x14ac:dyDescent="0.3">
      <c r="F31" s="2"/>
    </row>
  </sheetData>
  <mergeCells count="1">
    <mergeCell ref="E2:F2"/>
  </mergeCells>
  <conditionalFormatting sqref="B24:C25 B21:C21 B18:C18 B13:C15 B8:C11">
    <cfRule type="expression" dxfId="5769" priority="48">
      <formula>$E8=FALSE</formula>
    </cfRule>
  </conditionalFormatting>
  <pageMargins left="0.7" right="0.7" top="0.75" bottom="0.75" header="0.3" footer="0.3"/>
  <pageSetup paperSize="9" orientation="portrait" r:id="rId1"/>
  <drawing r:id="rId2"/>
  <legacyDrawing r:id="rId3"/>
  <controls>
    <mc:AlternateContent xmlns:mc="http://schemas.openxmlformats.org/markup-compatibility/2006">
      <mc:Choice Requires="x14">
        <control shapeId="36886" r:id="rId4" name="CheckBox12">
          <controlPr defaultSize="0" autoLine="0" linkedCell="E24" r:id="rId5">
            <anchor moveWithCells="1">
              <from>
                <xdr:col>2</xdr:col>
                <xdr:colOff>91440</xdr:colOff>
                <xdr:row>24</xdr:row>
                <xdr:rowOff>0</xdr:rowOff>
              </from>
              <to>
                <xdr:col>2</xdr:col>
                <xdr:colOff>228600</xdr:colOff>
                <xdr:row>24</xdr:row>
                <xdr:rowOff>137160</xdr:rowOff>
              </to>
            </anchor>
          </controlPr>
        </control>
      </mc:Choice>
      <mc:Fallback>
        <control shapeId="36886" r:id="rId4" name="CheckBox12"/>
      </mc:Fallback>
    </mc:AlternateContent>
    <mc:AlternateContent xmlns:mc="http://schemas.openxmlformats.org/markup-compatibility/2006">
      <mc:Choice Requires="x14">
        <control shapeId="36884" r:id="rId6" name="CheckBox10">
          <controlPr defaultSize="0" autoLine="0" linkedCell="E21" r:id="rId7">
            <anchor moveWithCells="1">
              <from>
                <xdr:col>2</xdr:col>
                <xdr:colOff>91440</xdr:colOff>
                <xdr:row>20</xdr:row>
                <xdr:rowOff>38100</xdr:rowOff>
              </from>
              <to>
                <xdr:col>2</xdr:col>
                <xdr:colOff>220980</xdr:colOff>
                <xdr:row>20</xdr:row>
                <xdr:rowOff>160020</xdr:rowOff>
              </to>
            </anchor>
          </controlPr>
        </control>
      </mc:Choice>
      <mc:Fallback>
        <control shapeId="36884" r:id="rId6" name="CheckBox10"/>
      </mc:Fallback>
    </mc:AlternateContent>
    <mc:AlternateContent xmlns:mc="http://schemas.openxmlformats.org/markup-compatibility/2006">
      <mc:Choice Requires="x14">
        <control shapeId="36883" r:id="rId8" name="CheckBox9">
          <controlPr defaultSize="0" autoLine="0" linkedCell="E18" r:id="rId9">
            <anchor moveWithCells="1">
              <from>
                <xdr:col>2</xdr:col>
                <xdr:colOff>91440</xdr:colOff>
                <xdr:row>17</xdr:row>
                <xdr:rowOff>38100</xdr:rowOff>
              </from>
              <to>
                <xdr:col>2</xdr:col>
                <xdr:colOff>220980</xdr:colOff>
                <xdr:row>17</xdr:row>
                <xdr:rowOff>160020</xdr:rowOff>
              </to>
            </anchor>
          </controlPr>
        </control>
      </mc:Choice>
      <mc:Fallback>
        <control shapeId="36883" r:id="rId8" name="CheckBox9"/>
      </mc:Fallback>
    </mc:AlternateContent>
    <mc:AlternateContent xmlns:mc="http://schemas.openxmlformats.org/markup-compatibility/2006">
      <mc:Choice Requires="x14">
        <control shapeId="36882" r:id="rId10" name="CheckBox8">
          <controlPr defaultSize="0" autoLine="0" linkedCell="E10" r:id="rId11">
            <anchor moveWithCells="1">
              <from>
                <xdr:col>2</xdr:col>
                <xdr:colOff>91440</xdr:colOff>
                <xdr:row>9</xdr:row>
                <xdr:rowOff>53340</xdr:rowOff>
              </from>
              <to>
                <xdr:col>2</xdr:col>
                <xdr:colOff>228600</xdr:colOff>
                <xdr:row>9</xdr:row>
                <xdr:rowOff>190500</xdr:rowOff>
              </to>
            </anchor>
          </controlPr>
        </control>
      </mc:Choice>
      <mc:Fallback>
        <control shapeId="36882" r:id="rId10" name="CheckBox8"/>
      </mc:Fallback>
    </mc:AlternateContent>
    <mc:AlternateContent xmlns:mc="http://schemas.openxmlformats.org/markup-compatibility/2006">
      <mc:Choice Requires="x14">
        <control shapeId="36875" r:id="rId12" name="CheckBox1">
          <controlPr defaultSize="0" autoLine="0" linkedCell="E8" r:id="rId13">
            <anchor moveWithCells="1">
              <from>
                <xdr:col>2</xdr:col>
                <xdr:colOff>91440</xdr:colOff>
                <xdr:row>7</xdr:row>
                <xdr:rowOff>45720</xdr:rowOff>
              </from>
              <to>
                <xdr:col>2</xdr:col>
                <xdr:colOff>228600</xdr:colOff>
                <xdr:row>7</xdr:row>
                <xdr:rowOff>182880</xdr:rowOff>
              </to>
            </anchor>
          </controlPr>
        </control>
      </mc:Choice>
      <mc:Fallback>
        <control shapeId="36875" r:id="rId12" name="CheckBox1"/>
      </mc:Fallback>
    </mc:AlternateContent>
    <mc:AlternateContent xmlns:mc="http://schemas.openxmlformats.org/markup-compatibility/2006">
      <mc:Choice Requires="x14">
        <control shapeId="36876" r:id="rId14" name="CheckBox2">
          <controlPr defaultSize="0" autoLine="0" linkedCell="E9" r:id="rId15">
            <anchor moveWithCells="1">
              <from>
                <xdr:col>2</xdr:col>
                <xdr:colOff>91440</xdr:colOff>
                <xdr:row>8</xdr:row>
                <xdr:rowOff>38100</xdr:rowOff>
              </from>
              <to>
                <xdr:col>2</xdr:col>
                <xdr:colOff>228600</xdr:colOff>
                <xdr:row>8</xdr:row>
                <xdr:rowOff>175260</xdr:rowOff>
              </to>
            </anchor>
          </controlPr>
        </control>
      </mc:Choice>
      <mc:Fallback>
        <control shapeId="36876" r:id="rId14" name="CheckBox2"/>
      </mc:Fallback>
    </mc:AlternateContent>
    <mc:AlternateContent xmlns:mc="http://schemas.openxmlformats.org/markup-compatibility/2006">
      <mc:Choice Requires="x14">
        <control shapeId="36877" r:id="rId16" name="CheckBox3">
          <controlPr defaultSize="0" autoLine="0" linkedCell="E13" r:id="rId17">
            <anchor moveWithCells="1">
              <from>
                <xdr:col>2</xdr:col>
                <xdr:colOff>91440</xdr:colOff>
                <xdr:row>12</xdr:row>
                <xdr:rowOff>45720</xdr:rowOff>
              </from>
              <to>
                <xdr:col>2</xdr:col>
                <xdr:colOff>228600</xdr:colOff>
                <xdr:row>12</xdr:row>
                <xdr:rowOff>182880</xdr:rowOff>
              </to>
            </anchor>
          </controlPr>
        </control>
      </mc:Choice>
      <mc:Fallback>
        <control shapeId="36877" r:id="rId16" name="CheckBox3"/>
      </mc:Fallback>
    </mc:AlternateContent>
    <mc:AlternateContent xmlns:mc="http://schemas.openxmlformats.org/markup-compatibility/2006">
      <mc:Choice Requires="x14">
        <control shapeId="36878" r:id="rId18" name="CheckBox4">
          <controlPr defaultSize="0" autoLine="0" linkedCell="E14" r:id="rId19">
            <anchor moveWithCells="1">
              <from>
                <xdr:col>2</xdr:col>
                <xdr:colOff>91440</xdr:colOff>
                <xdr:row>13</xdr:row>
                <xdr:rowOff>38100</xdr:rowOff>
              </from>
              <to>
                <xdr:col>2</xdr:col>
                <xdr:colOff>228600</xdr:colOff>
                <xdr:row>13</xdr:row>
                <xdr:rowOff>175260</xdr:rowOff>
              </to>
            </anchor>
          </controlPr>
        </control>
      </mc:Choice>
      <mc:Fallback>
        <control shapeId="36878" r:id="rId18" name="CheckBox4"/>
      </mc:Fallback>
    </mc:AlternateContent>
    <mc:AlternateContent xmlns:mc="http://schemas.openxmlformats.org/markup-compatibility/2006">
      <mc:Choice Requires="x14">
        <control shapeId="36879" r:id="rId20" name="CheckBox5">
          <controlPr defaultSize="0" autoLine="0" linkedCell="E15" r:id="rId21">
            <anchor moveWithCells="1">
              <from>
                <xdr:col>2</xdr:col>
                <xdr:colOff>91440</xdr:colOff>
                <xdr:row>14</xdr:row>
                <xdr:rowOff>45720</xdr:rowOff>
              </from>
              <to>
                <xdr:col>2</xdr:col>
                <xdr:colOff>220980</xdr:colOff>
                <xdr:row>14</xdr:row>
                <xdr:rowOff>175260</xdr:rowOff>
              </to>
            </anchor>
          </controlPr>
        </control>
      </mc:Choice>
      <mc:Fallback>
        <control shapeId="36879" r:id="rId20" name="CheckBox5"/>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rgb="FFFF0000"/>
    <pageSetUpPr fitToPage="1"/>
  </sheetPr>
  <dimension ref="A1:T190"/>
  <sheetViews>
    <sheetView showGridLines="0" topLeftCell="A39" zoomScale="90" zoomScaleNormal="90" zoomScalePageLayoutView="80" workbookViewId="0">
      <selection activeCell="F86" sqref="F86"/>
    </sheetView>
  </sheetViews>
  <sheetFormatPr defaultColWidth="8.77734375" defaultRowHeight="15" customHeight="1" x14ac:dyDescent="0.3"/>
  <cols>
    <col min="1" max="1" width="1.6640625" customWidth="1"/>
    <col min="2" max="2" width="9" customWidth="1"/>
    <col min="3" max="3" width="22.77734375" bestFit="1" customWidth="1"/>
    <col min="4" max="4" width="40.44140625" customWidth="1"/>
    <col min="5" max="5" width="8.88671875" hidden="1" customWidth="1"/>
    <col min="6" max="6" width="19.33203125" style="64" customWidth="1"/>
    <col min="7" max="7" width="3.6640625" customWidth="1"/>
    <col min="8" max="8" width="15.77734375" style="249" customWidth="1"/>
    <col min="9" max="11" width="15.77734375" customWidth="1"/>
    <col min="12" max="12" width="3.6640625" customWidth="1"/>
    <col min="13" max="13" width="15.44140625" style="64" hidden="1" customWidth="1"/>
    <col min="14" max="14" width="15.44140625" customWidth="1"/>
    <col min="15" max="15" width="11.21875" style="272" hidden="1" customWidth="1"/>
    <col min="16" max="16" width="10.21875" style="282" hidden="1" customWidth="1"/>
    <col min="17" max="17" width="11.33203125" style="282" hidden="1" customWidth="1"/>
    <col min="18" max="18" width="11.109375" style="282" hidden="1" customWidth="1"/>
    <col min="19" max="20" width="8.77734375" style="282" hidden="1" customWidth="1"/>
    <col min="21" max="22" width="8.77734375" customWidth="1"/>
    <col min="16379" max="16380" width="8.77734375" customWidth="1"/>
  </cols>
  <sheetData>
    <row r="1" spans="1:20" ht="10.199999999999999" customHeight="1" x14ac:dyDescent="0.3">
      <c r="A1" s="13"/>
      <c r="B1" s="13"/>
      <c r="C1" s="13"/>
      <c r="D1" s="14"/>
      <c r="E1" s="14"/>
      <c r="F1" s="15"/>
      <c r="G1" s="15"/>
      <c r="H1" s="174"/>
      <c r="I1" s="15"/>
      <c r="J1" s="15"/>
      <c r="K1" s="15"/>
      <c r="L1" s="13"/>
      <c r="M1" s="15"/>
      <c r="N1" s="13"/>
      <c r="O1" s="268"/>
    </row>
    <row r="2" spans="1:20" ht="18" x14ac:dyDescent="0.3">
      <c r="A2" s="13"/>
      <c r="B2" s="255" t="s">
        <v>538</v>
      </c>
      <c r="C2" s="255"/>
      <c r="D2" s="255"/>
      <c r="E2" s="255"/>
      <c r="F2" s="255"/>
      <c r="G2" s="255"/>
      <c r="H2" s="255"/>
      <c r="I2" s="255"/>
      <c r="J2" s="255"/>
      <c r="K2" s="255" t="s">
        <v>93</v>
      </c>
      <c r="L2" s="254"/>
      <c r="M2" s="323" t="s">
        <v>560</v>
      </c>
      <c r="N2" s="13"/>
      <c r="O2" s="446" t="s">
        <v>109</v>
      </c>
      <c r="P2" s="446"/>
      <c r="Q2" s="446"/>
      <c r="R2" s="446"/>
      <c r="S2" s="446"/>
      <c r="T2" s="446"/>
    </row>
    <row r="3" spans="1:20" s="18" customFormat="1" ht="15" customHeight="1" x14ac:dyDescent="0.3">
      <c r="A3" s="13"/>
      <c r="B3" s="13"/>
      <c r="C3" s="13"/>
      <c r="D3" s="13"/>
      <c r="E3" s="13"/>
      <c r="F3" s="15"/>
      <c r="G3" s="13"/>
      <c r="H3" s="174"/>
      <c r="I3" s="13"/>
      <c r="J3" s="13"/>
      <c r="K3" s="13"/>
      <c r="L3" s="13"/>
      <c r="M3" s="15"/>
      <c r="N3" s="13"/>
      <c r="O3" s="267"/>
      <c r="P3" s="267"/>
      <c r="Q3" s="267"/>
      <c r="R3" s="267"/>
      <c r="S3" s="267"/>
      <c r="T3" s="267"/>
    </row>
    <row r="4" spans="1:20" ht="44.55" customHeight="1" x14ac:dyDescent="0.3">
      <c r="A4" s="35"/>
      <c r="B4" s="447" t="s">
        <v>82</v>
      </c>
      <c r="C4" s="448"/>
      <c r="D4" s="449"/>
      <c r="E4" s="115" t="s">
        <v>428</v>
      </c>
      <c r="F4" s="81" t="s">
        <v>91</v>
      </c>
      <c r="G4" s="81"/>
      <c r="H4" s="81" t="s">
        <v>520</v>
      </c>
      <c r="I4" s="82" t="s">
        <v>521</v>
      </c>
      <c r="J4" s="81" t="s">
        <v>522</v>
      </c>
      <c r="K4" s="82" t="s">
        <v>523</v>
      </c>
      <c r="L4" s="35"/>
      <c r="M4" s="174"/>
      <c r="N4" s="35"/>
      <c r="O4" s="269" t="str">
        <f>H4</f>
        <v>Concept afstemming</v>
      </c>
      <c r="P4" s="269" t="str">
        <f>I4</f>
        <v>Evaluatie 1</v>
      </c>
      <c r="Q4" s="269" t="str">
        <f>J4</f>
        <v>Evaluatie 2</v>
      </c>
      <c r="R4" s="269" t="str">
        <f>K4</f>
        <v>Evaluatie 3</v>
      </c>
      <c r="S4" s="269"/>
      <c r="T4" s="269"/>
    </row>
    <row r="5" spans="1:20" s="18" customFormat="1" ht="14.4" x14ac:dyDescent="0.3">
      <c r="A5" s="13"/>
      <c r="B5" s="13"/>
      <c r="C5" s="13"/>
      <c r="D5" s="14"/>
      <c r="E5" s="14"/>
      <c r="F5" s="15"/>
      <c r="G5" s="15"/>
      <c r="H5" s="174"/>
      <c r="I5" s="15"/>
      <c r="J5" s="15"/>
      <c r="K5" s="15"/>
      <c r="L5" s="13"/>
      <c r="M5" s="15"/>
      <c r="N5" s="13"/>
      <c r="O5" s="267"/>
      <c r="P5" s="267"/>
      <c r="Q5" s="267"/>
      <c r="R5" s="267"/>
      <c r="S5" s="267"/>
      <c r="T5" s="267"/>
    </row>
    <row r="6" spans="1:20" s="18" customFormat="1" ht="15.75" customHeight="1" x14ac:dyDescent="0.3">
      <c r="A6" s="13"/>
      <c r="B6" s="256" t="s">
        <v>158</v>
      </c>
      <c r="C6" s="257"/>
      <c r="D6" s="257"/>
      <c r="E6" s="257"/>
      <c r="F6" s="257"/>
      <c r="G6" s="257"/>
      <c r="H6" s="257"/>
      <c r="I6" s="257"/>
      <c r="J6" s="257"/>
      <c r="K6" s="257"/>
      <c r="L6" s="257"/>
      <c r="M6" s="258"/>
      <c r="N6" s="13"/>
      <c r="O6" s="267"/>
      <c r="P6" s="267"/>
      <c r="Q6" s="267"/>
      <c r="R6" s="267"/>
      <c r="S6" s="267"/>
      <c r="T6" s="267"/>
    </row>
    <row r="7" spans="1:20" s="18" customFormat="1" ht="19.05" customHeight="1" x14ac:dyDescent="0.3">
      <c r="A7" s="13"/>
      <c r="B7" s="168" t="s">
        <v>159</v>
      </c>
      <c r="C7" s="169" t="s">
        <v>160</v>
      </c>
      <c r="D7" s="170"/>
      <c r="E7" s="101" t="s">
        <v>457</v>
      </c>
      <c r="F7" s="101" t="s">
        <v>1</v>
      </c>
      <c r="G7" s="170"/>
      <c r="H7" s="232" t="str">
        <f>'CONCEPT AFSTEMMING'!K8</f>
        <v/>
      </c>
      <c r="I7" s="232" t="str">
        <f>'EVALUATIE 1'!K8</f>
        <v/>
      </c>
      <c r="J7" s="232" t="str">
        <f>'EVALUATIE 2'!K8</f>
        <v/>
      </c>
      <c r="K7" s="232" t="str">
        <f>'EVALUATIE 3'!K8</f>
        <v/>
      </c>
      <c r="L7" s="13"/>
      <c r="M7" s="15">
        <f>IF(F7="goed",2,IF(F7="beter",1,IF(F7="uitstekend",0,3)))</f>
        <v>0</v>
      </c>
      <c r="N7" s="13"/>
      <c r="O7" s="398">
        <f>IF(H7="",0,IF(ISBLANK(H7),0,IF(H7=0,0,IF(H7="nvt",0,IF(AND($F7="/",H7="goed"),1,IF(AND($F7="/",H7="beter"),2,IF(AND($F7="/",H7="uitstekend"),3,IF(AND($F7="goed",H7="goed"),0,IF(AND($F7="goed",H7="beter"),1,IF(AND($F7="goed",H7="uitstekend"),2,IF(AND($F7="beter",H7="goed"),0,IF(AND($F7="beter",H7="beter"),0,IF(AND($F7="beter",H7="uitstekend"),1,IF(AND($F7="uitstekend",H7="goed"),0,IF(AND($F7="uitstekend",H7="beter"),0,IF(AND($F7="uitstekend",H7="uitstekend"),0))))))))))))))))</f>
        <v>0</v>
      </c>
      <c r="P7" s="398">
        <f t="shared" ref="P7:R7" si="0">IF(I7="",0,IF(ISBLANK(I7),0,IF(I7=0,0,IF(I7="nvt",0,IF(AND($F7="/",I7="goed"),1,IF(AND($F7="/",I7="beter"),2,IF(AND($F7="/",I7="uitstekend"),3,IF(AND($F7="goed",I7="goed"),0,IF(AND($F7="goed",I7="beter"),1,IF(AND($F7="goed",I7="uitstekend"),2,IF(AND($F7="beter",I7="goed"),0,IF(AND($F7="beter",I7="beter"),0,IF(AND($F7="beter",I7="uitstekend"),1,IF(AND($F7="uitstekend",I7="goed"),0,IF(AND($F7="uitstekend",I7="beter"),0,IF(AND($F7="uitstekend",I7="uitstekend"),0))))))))))))))))</f>
        <v>0</v>
      </c>
      <c r="Q7" s="398">
        <f t="shared" si="0"/>
        <v>0</v>
      </c>
      <c r="R7" s="398">
        <f t="shared" si="0"/>
        <v>0</v>
      </c>
      <c r="S7" s="267"/>
      <c r="T7" s="267"/>
    </row>
    <row r="8" spans="1:20" s="18" customFormat="1" ht="19.05" hidden="1" customHeight="1" x14ac:dyDescent="0.3">
      <c r="A8" s="13"/>
      <c r="B8" s="167" t="s">
        <v>161</v>
      </c>
      <c r="C8" s="170" t="s">
        <v>162</v>
      </c>
      <c r="D8" s="170"/>
      <c r="E8" s="101" t="s">
        <v>31</v>
      </c>
      <c r="F8" s="101" t="s">
        <v>29</v>
      </c>
      <c r="G8" s="174"/>
      <c r="H8" s="174"/>
      <c r="I8" s="174"/>
      <c r="J8" s="174"/>
      <c r="K8" s="174"/>
      <c r="L8" s="13"/>
      <c r="M8" s="15"/>
      <c r="N8" s="13"/>
      <c r="O8" s="398">
        <f t="shared" ref="O8:O71" si="1">IF(H8="",0,IF(ISBLANK(H8),0,IF(H8=0,0,IF(H8="nvt",0,IF(AND($F8="/",H8="goed"),1,IF(AND($F8="/",H8="beter"),2,IF(AND($F8="/",H8="uitstekend"),3,IF(AND($F8="goed",H8="goed"),0,IF(AND($F8="goed",H8="beter"),1,IF(AND($F8="goed",H8="uitstekend"),2,IF(AND($F8="beter",H8="goed"),0,IF(AND($F8="beter",H8="beter"),0,IF(AND($F8="beter",H8="uitstekend"),1,IF(AND($F8="uitstekend",H8="goed"),0,IF(AND($F8="uitstekend",H8="beter"),0,IF(AND($F8="uitstekend",H8="uitstekend"),0))))))))))))))))</f>
        <v>0</v>
      </c>
      <c r="P8" s="398">
        <f t="shared" ref="P8:P71" si="2">IF(I8="",0,IF(ISBLANK(I8),0,IF(I8=0,0,IF(I8="nvt",0,IF(AND($F8="/",I8="goed"),1,IF(AND($F8="/",I8="beter"),2,IF(AND($F8="/",I8="uitstekend"),3,IF(AND($F8="goed",I8="goed"),0,IF(AND($F8="goed",I8="beter"),1,IF(AND($F8="goed",I8="uitstekend"),2,IF(AND($F8="beter",I8="goed"),0,IF(AND($F8="beter",I8="beter"),0,IF(AND($F8="beter",I8="uitstekend"),1,IF(AND($F8="uitstekend",I8="goed"),0,IF(AND($F8="uitstekend",I8="beter"),0,IF(AND($F8="uitstekend",I8="uitstekend"),0))))))))))))))))</f>
        <v>0</v>
      </c>
      <c r="Q8" s="398">
        <f t="shared" ref="Q8:Q71" si="3">IF(J8="",0,IF(ISBLANK(J8),0,IF(J8=0,0,IF(J8="nvt",0,IF(AND($F8="/",J8="goed"),1,IF(AND($F8="/",J8="beter"),2,IF(AND($F8="/",J8="uitstekend"),3,IF(AND($F8="goed",J8="goed"),0,IF(AND($F8="goed",J8="beter"),1,IF(AND($F8="goed",J8="uitstekend"),2,IF(AND($F8="beter",J8="goed"),0,IF(AND($F8="beter",J8="beter"),0,IF(AND($F8="beter",J8="uitstekend"),1,IF(AND($F8="uitstekend",J8="goed"),0,IF(AND($F8="uitstekend",J8="beter"),0,IF(AND($F8="uitstekend",J8="uitstekend"),0))))))))))))))))</f>
        <v>0</v>
      </c>
      <c r="R8" s="398">
        <f t="shared" ref="R8:R71" si="4">IF(K8="",0,IF(ISBLANK(K8),0,IF(K8=0,0,IF(K8="nvt",0,IF(AND($F8="/",K8="goed"),1,IF(AND($F8="/",K8="beter"),2,IF(AND($F8="/",K8="uitstekend"),3,IF(AND($F8="goed",K8="goed"),0,IF(AND($F8="goed",K8="beter"),1,IF(AND($F8="goed",K8="uitstekend"),2,IF(AND($F8="beter",K8="goed"),0,IF(AND($F8="beter",K8="beter"),0,IF(AND($F8="beter",K8="uitstekend"),1,IF(AND($F8="uitstekend",K8="goed"),0,IF(AND($F8="uitstekend",K8="beter"),0,IF(AND($F8="uitstekend",K8="uitstekend"),0))))))))))))))))</f>
        <v>0</v>
      </c>
      <c r="S8" s="267"/>
      <c r="T8" s="267"/>
    </row>
    <row r="9" spans="1:20" s="18" customFormat="1" ht="19.05" customHeight="1" x14ac:dyDescent="0.3">
      <c r="A9" s="13"/>
      <c r="B9" s="168" t="s">
        <v>163</v>
      </c>
      <c r="C9" s="169" t="s">
        <v>164</v>
      </c>
      <c r="D9" s="170"/>
      <c r="E9" s="101" t="s">
        <v>457</v>
      </c>
      <c r="F9" s="101" t="s">
        <v>1</v>
      </c>
      <c r="G9" s="174"/>
      <c r="H9" s="232" t="str">
        <f>'CONCEPT AFSTEMMING'!K11</f>
        <v/>
      </c>
      <c r="I9" s="232" t="str">
        <f>'EVALUATIE 1'!K11</f>
        <v/>
      </c>
      <c r="J9" s="232" t="str">
        <f>'EVALUATIE 2'!K11</f>
        <v/>
      </c>
      <c r="K9" s="232" t="str">
        <f>'EVALUATIE 3'!K11</f>
        <v/>
      </c>
      <c r="L9" s="13"/>
      <c r="M9" s="15">
        <f>IF(F9="goed",2,IF(F9="beter",1,IF(F9="uitstekend",0,3)))</f>
        <v>0</v>
      </c>
      <c r="N9" s="13"/>
      <c r="O9" s="398">
        <f t="shared" si="1"/>
        <v>0</v>
      </c>
      <c r="P9" s="398">
        <f t="shared" si="2"/>
        <v>0</v>
      </c>
      <c r="Q9" s="398">
        <f t="shared" si="3"/>
        <v>0</v>
      </c>
      <c r="R9" s="398">
        <f t="shared" si="4"/>
        <v>0</v>
      </c>
      <c r="S9" s="267"/>
      <c r="T9" s="267"/>
    </row>
    <row r="10" spans="1:20" s="18" customFormat="1" ht="19.05" hidden="1" customHeight="1" x14ac:dyDescent="0.3">
      <c r="A10" s="13"/>
      <c r="B10" s="167" t="s">
        <v>165</v>
      </c>
      <c r="C10" s="35" t="s">
        <v>166</v>
      </c>
      <c r="D10" s="170"/>
      <c r="E10" s="101" t="s">
        <v>31</v>
      </c>
      <c r="F10" s="101" t="s">
        <v>29</v>
      </c>
      <c r="G10" s="174"/>
      <c r="H10" s="174"/>
      <c r="I10" s="174"/>
      <c r="J10" s="174"/>
      <c r="K10" s="174"/>
      <c r="L10" s="13"/>
      <c r="M10" s="15"/>
      <c r="N10" s="13"/>
      <c r="O10" s="398">
        <f t="shared" si="1"/>
        <v>0</v>
      </c>
      <c r="P10" s="398">
        <f t="shared" si="2"/>
        <v>0</v>
      </c>
      <c r="Q10" s="398">
        <f t="shared" si="3"/>
        <v>0</v>
      </c>
      <c r="R10" s="398">
        <f t="shared" si="4"/>
        <v>0</v>
      </c>
      <c r="S10" s="267"/>
      <c r="T10" s="267"/>
    </row>
    <row r="11" spans="1:20" s="18" customFormat="1" ht="19.05" hidden="1" customHeight="1" x14ac:dyDescent="0.3">
      <c r="A11" s="13"/>
      <c r="B11" s="167" t="s">
        <v>167</v>
      </c>
      <c r="C11" s="35" t="s">
        <v>168</v>
      </c>
      <c r="D11" s="170"/>
      <c r="E11" s="101" t="s">
        <v>31</v>
      </c>
      <c r="F11" s="101" t="s">
        <v>29</v>
      </c>
      <c r="G11" s="174"/>
      <c r="H11" s="174"/>
      <c r="I11" s="174"/>
      <c r="J11" s="174"/>
      <c r="K11" s="174"/>
      <c r="L11" s="13"/>
      <c r="M11" s="15"/>
      <c r="N11" s="13"/>
      <c r="O11" s="398">
        <f t="shared" si="1"/>
        <v>0</v>
      </c>
      <c r="P11" s="398">
        <f t="shared" si="2"/>
        <v>0</v>
      </c>
      <c r="Q11" s="398">
        <f t="shared" si="3"/>
        <v>0</v>
      </c>
      <c r="R11" s="398">
        <f t="shared" si="4"/>
        <v>0</v>
      </c>
      <c r="S11" s="267"/>
      <c r="T11" s="267"/>
    </row>
    <row r="12" spans="1:20" s="18" customFormat="1" ht="19.05" hidden="1" customHeight="1" x14ac:dyDescent="0.3">
      <c r="A12" s="13"/>
      <c r="B12" s="167" t="s">
        <v>169</v>
      </c>
      <c r="C12" s="35" t="s">
        <v>170</v>
      </c>
      <c r="D12" s="170"/>
      <c r="E12" s="101" t="s">
        <v>31</v>
      </c>
      <c r="F12" s="101" t="s">
        <v>29</v>
      </c>
      <c r="G12" s="174"/>
      <c r="H12" s="174"/>
      <c r="I12" s="174"/>
      <c r="J12" s="174"/>
      <c r="K12" s="174"/>
      <c r="L12" s="13"/>
      <c r="M12" s="15"/>
      <c r="N12" s="13"/>
      <c r="O12" s="398">
        <f t="shared" si="1"/>
        <v>0</v>
      </c>
      <c r="P12" s="398">
        <f t="shared" si="2"/>
        <v>0</v>
      </c>
      <c r="Q12" s="398">
        <f t="shared" si="3"/>
        <v>0</v>
      </c>
      <c r="R12" s="398">
        <f t="shared" si="4"/>
        <v>0</v>
      </c>
      <c r="S12" s="267"/>
      <c r="T12" s="267"/>
    </row>
    <row r="13" spans="1:20" s="18" customFormat="1" ht="19.05" customHeight="1" x14ac:dyDescent="0.3">
      <c r="A13" s="13"/>
      <c r="B13" s="171" t="s">
        <v>171</v>
      </c>
      <c r="C13" s="169" t="s">
        <v>172</v>
      </c>
      <c r="D13" s="170"/>
      <c r="E13" s="101" t="s">
        <v>457</v>
      </c>
      <c r="F13" s="101" t="s">
        <v>1</v>
      </c>
      <c r="G13" s="174"/>
      <c r="H13" s="232" t="str">
        <f>'CONCEPT AFSTEMMING'!K16</f>
        <v/>
      </c>
      <c r="I13" s="232" t="str">
        <f>'EVALUATIE 1'!K16</f>
        <v/>
      </c>
      <c r="J13" s="232" t="str">
        <f>'EVALUATIE 2'!K16</f>
        <v/>
      </c>
      <c r="K13" s="232" t="str">
        <f>'EVALUATIE 3'!K16</f>
        <v/>
      </c>
      <c r="L13" s="13"/>
      <c r="M13" s="15">
        <f>IF(F13="goed",2,IF(F13="beter",1,IF(F13="uitstekend",0,3)))</f>
        <v>0</v>
      </c>
      <c r="N13" s="13"/>
      <c r="O13" s="398">
        <f t="shared" si="1"/>
        <v>0</v>
      </c>
      <c r="P13" s="398">
        <f t="shared" si="2"/>
        <v>0</v>
      </c>
      <c r="Q13" s="398">
        <f t="shared" si="3"/>
        <v>0</v>
      </c>
      <c r="R13" s="398">
        <f t="shared" si="4"/>
        <v>0</v>
      </c>
      <c r="S13" s="267"/>
      <c r="T13" s="267"/>
    </row>
    <row r="14" spans="1:20" s="18" customFormat="1" ht="19.05" hidden="1" customHeight="1" x14ac:dyDescent="0.3">
      <c r="A14" s="13"/>
      <c r="B14" s="167" t="s">
        <v>173</v>
      </c>
      <c r="C14" s="35" t="s">
        <v>525</v>
      </c>
      <c r="D14" s="170"/>
      <c r="E14" s="101" t="s">
        <v>31</v>
      </c>
      <c r="F14" s="101" t="s">
        <v>29</v>
      </c>
      <c r="G14" s="174"/>
      <c r="H14" s="174"/>
      <c r="I14" s="174"/>
      <c r="J14" s="174"/>
      <c r="K14" s="174"/>
      <c r="L14" s="13"/>
      <c r="M14" s="15"/>
      <c r="N14" s="13"/>
      <c r="O14" s="398">
        <f t="shared" si="1"/>
        <v>0</v>
      </c>
      <c r="P14" s="398">
        <f t="shared" si="2"/>
        <v>0</v>
      </c>
      <c r="Q14" s="398">
        <f t="shared" si="3"/>
        <v>0</v>
      </c>
      <c r="R14" s="398">
        <f t="shared" si="4"/>
        <v>0</v>
      </c>
      <c r="S14" s="267"/>
      <c r="T14" s="267"/>
    </row>
    <row r="15" spans="1:20" s="18" customFormat="1" ht="19.05" customHeight="1" x14ac:dyDescent="0.3">
      <c r="A15" s="13"/>
      <c r="B15" s="171" t="s">
        <v>177</v>
      </c>
      <c r="C15" s="169" t="s">
        <v>178</v>
      </c>
      <c r="D15" s="170"/>
      <c r="E15" s="101" t="s">
        <v>457</v>
      </c>
      <c r="F15" s="101" t="s">
        <v>1</v>
      </c>
      <c r="G15" s="174"/>
      <c r="H15" s="232" t="str">
        <f>'CONCEPT AFSTEMMING'!K19</f>
        <v/>
      </c>
      <c r="I15" s="232" t="str">
        <f>'EVALUATIE 1'!K19</f>
        <v/>
      </c>
      <c r="J15" s="232" t="str">
        <f>'EVALUATIE 2'!K19</f>
        <v/>
      </c>
      <c r="K15" s="232" t="str">
        <f>'EVALUATIE 3'!K19</f>
        <v/>
      </c>
      <c r="L15" s="13"/>
      <c r="M15" s="15">
        <f>IF(F15="goed",2,IF(F15="beter",1,IF(F15="uitstekend",0,3)))</f>
        <v>0</v>
      </c>
      <c r="N15" s="13"/>
      <c r="O15" s="398">
        <f t="shared" si="1"/>
        <v>0</v>
      </c>
      <c r="P15" s="398">
        <f t="shared" si="2"/>
        <v>0</v>
      </c>
      <c r="Q15" s="398">
        <f t="shared" si="3"/>
        <v>0</v>
      </c>
      <c r="R15" s="398">
        <f t="shared" si="4"/>
        <v>0</v>
      </c>
      <c r="S15" s="267"/>
      <c r="T15" s="267"/>
    </row>
    <row r="16" spans="1:20" s="18" customFormat="1" ht="19.05" hidden="1" customHeight="1" x14ac:dyDescent="0.3">
      <c r="A16" s="13"/>
      <c r="B16" s="167" t="s">
        <v>179</v>
      </c>
      <c r="C16" s="35" t="s">
        <v>180</v>
      </c>
      <c r="D16" s="170"/>
      <c r="E16" s="101" t="s">
        <v>31</v>
      </c>
      <c r="F16" s="101" t="s">
        <v>29</v>
      </c>
      <c r="G16" s="174"/>
      <c r="H16" s="174"/>
      <c r="I16" s="174"/>
      <c r="J16" s="174"/>
      <c r="K16" s="174"/>
      <c r="L16" s="13"/>
      <c r="M16" s="15"/>
      <c r="N16" s="13"/>
      <c r="O16" s="398">
        <f t="shared" si="1"/>
        <v>0</v>
      </c>
      <c r="P16" s="398">
        <f t="shared" si="2"/>
        <v>0</v>
      </c>
      <c r="Q16" s="398">
        <f t="shared" si="3"/>
        <v>0</v>
      </c>
      <c r="R16" s="398">
        <f t="shared" si="4"/>
        <v>0</v>
      </c>
      <c r="S16" s="267"/>
      <c r="T16" s="267"/>
    </row>
    <row r="17" spans="1:20" s="18" customFormat="1" ht="19.05" customHeight="1" x14ac:dyDescent="0.3">
      <c r="A17" s="13"/>
      <c r="B17" s="171" t="s">
        <v>181</v>
      </c>
      <c r="C17" s="172" t="s">
        <v>182</v>
      </c>
      <c r="D17" s="170"/>
      <c r="E17" s="101" t="s">
        <v>457</v>
      </c>
      <c r="F17" s="101" t="s">
        <v>1</v>
      </c>
      <c r="G17" s="174"/>
      <c r="H17" s="232" t="str">
        <f>'CONCEPT AFSTEMMING'!K22</f>
        <v/>
      </c>
      <c r="I17" s="232" t="str">
        <f>'EVALUATIE 1'!K22</f>
        <v/>
      </c>
      <c r="J17" s="232" t="str">
        <f>'EVALUATIE 2'!K22</f>
        <v/>
      </c>
      <c r="K17" s="232" t="str">
        <f>'EVALUATIE 3'!K22</f>
        <v/>
      </c>
      <c r="L17" s="13"/>
      <c r="M17" s="15">
        <f>IF(F17="goed",2,IF(F17="beter",1,IF(F17="uitstekend",0,3)))</f>
        <v>0</v>
      </c>
      <c r="N17" s="13"/>
      <c r="O17" s="398">
        <f t="shared" si="1"/>
        <v>0</v>
      </c>
      <c r="P17" s="398">
        <f t="shared" si="2"/>
        <v>0</v>
      </c>
      <c r="Q17" s="398">
        <f t="shared" si="3"/>
        <v>0</v>
      </c>
      <c r="R17" s="398">
        <f t="shared" si="4"/>
        <v>0</v>
      </c>
      <c r="S17" s="267"/>
      <c r="T17" s="267"/>
    </row>
    <row r="18" spans="1:20" s="18" customFormat="1" ht="19.05" hidden="1" customHeight="1" x14ac:dyDescent="0.3">
      <c r="A18" s="13"/>
      <c r="B18" s="167" t="s">
        <v>183</v>
      </c>
      <c r="C18" s="35" t="s">
        <v>184</v>
      </c>
      <c r="D18" s="170"/>
      <c r="E18" s="101" t="s">
        <v>31</v>
      </c>
      <c r="F18" s="101" t="s">
        <v>29</v>
      </c>
      <c r="G18" s="174"/>
      <c r="H18" s="174"/>
      <c r="I18" s="174"/>
      <c r="J18" s="174"/>
      <c r="K18" s="174"/>
      <c r="L18" s="13"/>
      <c r="M18" s="15"/>
      <c r="N18" s="13"/>
      <c r="O18" s="398">
        <f t="shared" si="1"/>
        <v>0</v>
      </c>
      <c r="P18" s="398">
        <f t="shared" si="2"/>
        <v>0</v>
      </c>
      <c r="Q18" s="398">
        <f t="shared" si="3"/>
        <v>0</v>
      </c>
      <c r="R18" s="398">
        <f t="shared" si="4"/>
        <v>0</v>
      </c>
      <c r="S18" s="267"/>
      <c r="T18" s="267"/>
    </row>
    <row r="19" spans="1:20" s="18" customFormat="1" ht="19.05" customHeight="1" x14ac:dyDescent="0.3">
      <c r="A19" s="13"/>
      <c r="B19" s="171" t="s">
        <v>185</v>
      </c>
      <c r="C19" s="172" t="s">
        <v>186</v>
      </c>
      <c r="D19" s="170"/>
      <c r="E19" s="101" t="s">
        <v>457</v>
      </c>
      <c r="F19" s="101" t="s">
        <v>28</v>
      </c>
      <c r="G19" s="174"/>
      <c r="H19" s="232" t="str">
        <f>'CONCEPT AFSTEMMING'!K25</f>
        <v/>
      </c>
      <c r="I19" s="232" t="str">
        <f>'EVALUATIE 1'!K25</f>
        <v/>
      </c>
      <c r="J19" s="232" t="str">
        <f>'EVALUATIE 2'!K25</f>
        <v/>
      </c>
      <c r="K19" s="232" t="str">
        <f>'EVALUATIE 3'!K25</f>
        <v/>
      </c>
      <c r="L19" s="13"/>
      <c r="M19" s="15">
        <f>IF(F19="goed",2,IF(F19="beter",1,IF(F19="uitstekend",0,3)))</f>
        <v>2</v>
      </c>
      <c r="N19" s="13"/>
      <c r="O19" s="398">
        <f>IF(H19="",0,IF(ISBLANK(H19),0,IF(H19=0,0,IF(H19="nvt",0,IF(AND($F19="/",H19="goed"),1,IF(AND($F19="/",H19="beter"),2,IF(AND($F19="/",H19="uitstekend"),3,IF(AND($F19="goed",H19="goed"),0,IF(AND($F19="goed",H19="beter"),1,IF(AND($F19="goed",H19="uitstekend"),2,IF(AND($F19="beter",H19="goed"),0,IF(AND($F19="beter",H19="beter"),0,IF(AND($F19="beter",H19="uitstekend"),1,IF(AND($F19="uitstekend",H19="goed"),0,IF(AND($F19="uitstekend",H19="beter"),0,IF(AND($F19="uitstekend",H19="uitstekend"),0))))))))))))))))</f>
        <v>0</v>
      </c>
      <c r="P19" s="398">
        <f t="shared" si="2"/>
        <v>0</v>
      </c>
      <c r="Q19" s="398">
        <f t="shared" si="3"/>
        <v>0</v>
      </c>
      <c r="R19" s="398">
        <f t="shared" si="4"/>
        <v>0</v>
      </c>
      <c r="S19" s="267"/>
      <c r="T19" s="267"/>
    </row>
    <row r="20" spans="1:20" s="18" customFormat="1" ht="19.05" hidden="1" customHeight="1" x14ac:dyDescent="0.3">
      <c r="A20" s="13"/>
      <c r="B20" s="167" t="s">
        <v>187</v>
      </c>
      <c r="C20" s="35" t="s">
        <v>188</v>
      </c>
      <c r="D20" s="170"/>
      <c r="E20" s="101" t="s">
        <v>31</v>
      </c>
      <c r="F20" s="101" t="s">
        <v>29</v>
      </c>
      <c r="G20" s="174"/>
      <c r="H20" s="174"/>
      <c r="I20" s="174"/>
      <c r="J20" s="174"/>
      <c r="K20" s="174"/>
      <c r="L20" s="13"/>
      <c r="M20" s="15"/>
      <c r="N20" s="13"/>
      <c r="O20" s="398">
        <f t="shared" si="1"/>
        <v>0</v>
      </c>
      <c r="P20" s="398">
        <f t="shared" si="2"/>
        <v>0</v>
      </c>
      <c r="Q20" s="398">
        <f t="shared" si="3"/>
        <v>0</v>
      </c>
      <c r="R20" s="398">
        <f t="shared" si="4"/>
        <v>0</v>
      </c>
      <c r="S20" s="267"/>
      <c r="T20" s="267"/>
    </row>
    <row r="21" spans="1:20" s="18" customFormat="1" ht="19.05" hidden="1" customHeight="1" x14ac:dyDescent="0.3">
      <c r="A21" s="13"/>
      <c r="B21" s="167" t="s">
        <v>189</v>
      </c>
      <c r="C21" s="35" t="s">
        <v>190</v>
      </c>
      <c r="D21" s="170"/>
      <c r="E21" s="101" t="s">
        <v>201</v>
      </c>
      <c r="F21" s="101" t="s">
        <v>43</v>
      </c>
      <c r="G21" s="174"/>
      <c r="H21" s="174"/>
      <c r="I21" s="174"/>
      <c r="J21" s="174"/>
      <c r="K21" s="174"/>
      <c r="L21" s="13"/>
      <c r="M21" s="15"/>
      <c r="N21" s="13"/>
      <c r="O21" s="398">
        <f t="shared" si="1"/>
        <v>0</v>
      </c>
      <c r="P21" s="398">
        <f t="shared" si="2"/>
        <v>0</v>
      </c>
      <c r="Q21" s="398">
        <f t="shared" si="3"/>
        <v>0</v>
      </c>
      <c r="R21" s="398">
        <f t="shared" si="4"/>
        <v>0</v>
      </c>
      <c r="S21" s="267"/>
      <c r="T21" s="267"/>
    </row>
    <row r="22" spans="1:20" s="18" customFormat="1" ht="19.05" customHeight="1" x14ac:dyDescent="0.3">
      <c r="A22" s="13"/>
      <c r="B22" s="13"/>
      <c r="C22" s="13"/>
      <c r="D22" s="14"/>
      <c r="E22" s="37" t="s">
        <v>536</v>
      </c>
      <c r="F22" s="15" t="s">
        <v>536</v>
      </c>
      <c r="G22" s="15"/>
      <c r="H22" s="174"/>
      <c r="I22" s="15"/>
      <c r="J22" s="15"/>
      <c r="K22" s="15"/>
      <c r="L22" s="13"/>
      <c r="M22" s="15"/>
      <c r="N22" s="13"/>
      <c r="O22" s="398">
        <f t="shared" si="1"/>
        <v>0</v>
      </c>
      <c r="P22" s="398">
        <f t="shared" si="2"/>
        <v>0</v>
      </c>
      <c r="Q22" s="398">
        <f t="shared" si="3"/>
        <v>0</v>
      </c>
      <c r="R22" s="398">
        <f t="shared" si="4"/>
        <v>0</v>
      </c>
      <c r="S22" s="267"/>
      <c r="T22" s="267"/>
    </row>
    <row r="23" spans="1:20" s="18" customFormat="1" ht="15.75" customHeight="1" x14ac:dyDescent="0.3">
      <c r="A23" s="13"/>
      <c r="B23" s="256" t="s">
        <v>153</v>
      </c>
      <c r="C23" s="257"/>
      <c r="D23" s="257"/>
      <c r="E23" s="257" t="s">
        <v>536</v>
      </c>
      <c r="F23" s="257" t="s">
        <v>457</v>
      </c>
      <c r="G23" s="257"/>
      <c r="H23" s="257"/>
      <c r="I23" s="257"/>
      <c r="J23" s="257"/>
      <c r="K23" s="257"/>
      <c r="L23" s="257"/>
      <c r="M23" s="258"/>
      <c r="N23" s="13"/>
      <c r="O23" s="398">
        <f t="shared" si="1"/>
        <v>0</v>
      </c>
      <c r="P23" s="398">
        <f t="shared" si="2"/>
        <v>0</v>
      </c>
      <c r="Q23" s="398">
        <f t="shared" si="3"/>
        <v>0</v>
      </c>
      <c r="R23" s="398">
        <f t="shared" si="4"/>
        <v>0</v>
      </c>
      <c r="S23" s="267"/>
      <c r="T23" s="267"/>
    </row>
    <row r="24" spans="1:20" s="18" customFormat="1" ht="19.05" customHeight="1" x14ac:dyDescent="0.3">
      <c r="A24" s="13"/>
      <c r="B24" s="168" t="s">
        <v>202</v>
      </c>
      <c r="C24" s="169" t="s">
        <v>203</v>
      </c>
      <c r="D24" s="170"/>
      <c r="E24" s="101" t="s">
        <v>537</v>
      </c>
      <c r="F24" s="101" t="s">
        <v>28</v>
      </c>
      <c r="G24" s="170"/>
      <c r="H24" s="232" t="str">
        <f>'CONCEPT AFSTEMMING'!K31</f>
        <v/>
      </c>
      <c r="I24" s="232" t="str">
        <f>'EVALUATIE 1'!K31</f>
        <v/>
      </c>
      <c r="J24" s="232" t="str">
        <f>'EVALUATIE 2'!K31</f>
        <v/>
      </c>
      <c r="K24" s="232" t="str">
        <f>'EVALUATIE 3'!K31</f>
        <v/>
      </c>
      <c r="L24" s="13"/>
      <c r="M24" s="15">
        <f>IF(F24="goed",2,IF(F24="beter",1,IF(F24="uitstekend",0,3)))</f>
        <v>2</v>
      </c>
      <c r="N24" s="13"/>
      <c r="O24" s="398">
        <f t="shared" si="1"/>
        <v>0</v>
      </c>
      <c r="P24" s="398">
        <f t="shared" si="2"/>
        <v>0</v>
      </c>
      <c r="Q24" s="398">
        <f t="shared" si="3"/>
        <v>0</v>
      </c>
      <c r="R24" s="398">
        <f t="shared" si="4"/>
        <v>0</v>
      </c>
      <c r="S24" s="267"/>
      <c r="T24" s="267"/>
    </row>
    <row r="25" spans="1:20" s="18" customFormat="1" ht="19.05" hidden="1" customHeight="1" x14ac:dyDescent="0.3">
      <c r="A25" s="13"/>
      <c r="B25" s="167" t="s">
        <v>205</v>
      </c>
      <c r="C25" s="35" t="s">
        <v>206</v>
      </c>
      <c r="D25" s="170"/>
      <c r="E25" s="101" t="s">
        <v>31</v>
      </c>
      <c r="F25" s="101" t="s">
        <v>28</v>
      </c>
      <c r="G25" s="174"/>
      <c r="H25" s="174"/>
      <c r="I25" s="174"/>
      <c r="J25" s="174"/>
      <c r="K25" s="174"/>
      <c r="L25" s="13"/>
      <c r="M25" s="15"/>
      <c r="N25" s="13"/>
      <c r="O25" s="398">
        <f t="shared" si="1"/>
        <v>0</v>
      </c>
      <c r="P25" s="398">
        <f t="shared" si="2"/>
        <v>0</v>
      </c>
      <c r="Q25" s="398">
        <f t="shared" si="3"/>
        <v>0</v>
      </c>
      <c r="R25" s="398">
        <f t="shared" si="4"/>
        <v>0</v>
      </c>
      <c r="S25" s="267"/>
      <c r="T25" s="267"/>
    </row>
    <row r="26" spans="1:20" s="18" customFormat="1" ht="19.05" hidden="1" customHeight="1" x14ac:dyDescent="0.3">
      <c r="A26" s="13"/>
      <c r="B26" s="167" t="s">
        <v>207</v>
      </c>
      <c r="C26" s="35" t="s">
        <v>208</v>
      </c>
      <c r="D26" s="170"/>
      <c r="E26" s="101" t="s">
        <v>201</v>
      </c>
      <c r="F26" s="101" t="s">
        <v>43</v>
      </c>
      <c r="G26" s="174"/>
      <c r="H26" s="174"/>
      <c r="I26" s="174"/>
      <c r="J26" s="174"/>
      <c r="K26" s="174"/>
      <c r="L26" s="13"/>
      <c r="M26" s="15"/>
      <c r="N26" s="13"/>
      <c r="O26" s="398">
        <f t="shared" si="1"/>
        <v>0</v>
      </c>
      <c r="P26" s="398">
        <f t="shared" si="2"/>
        <v>0</v>
      </c>
      <c r="Q26" s="398">
        <f t="shared" si="3"/>
        <v>0</v>
      </c>
      <c r="R26" s="398">
        <f t="shared" si="4"/>
        <v>0</v>
      </c>
      <c r="S26" s="267"/>
      <c r="T26" s="267"/>
    </row>
    <row r="27" spans="1:20" s="18" customFormat="1" ht="19.05" customHeight="1" x14ac:dyDescent="0.3">
      <c r="A27" s="13"/>
      <c r="B27" s="168" t="s">
        <v>209</v>
      </c>
      <c r="C27" s="169" t="s">
        <v>210</v>
      </c>
      <c r="D27" s="170"/>
      <c r="E27" s="101" t="s">
        <v>457</v>
      </c>
      <c r="F27" s="101" t="s">
        <v>43</v>
      </c>
      <c r="G27" s="174"/>
      <c r="H27" s="232" t="str">
        <f>'CONCEPT AFSTEMMING'!K35</f>
        <v/>
      </c>
      <c r="I27" s="232" t="str">
        <f>'EVALUATIE 1'!K35</f>
        <v/>
      </c>
      <c r="J27" s="232" t="str">
        <f>'EVALUATIE 2'!K35</f>
        <v/>
      </c>
      <c r="K27" s="232" t="str">
        <f>'EVALUATIE 3'!K35</f>
        <v/>
      </c>
      <c r="L27" s="13"/>
      <c r="M27" s="15">
        <f>IF(F27="goed",2,IF(F27="beter",1,IF(F27="uitstekend",0,3)))</f>
        <v>1</v>
      </c>
      <c r="N27" s="13"/>
      <c r="O27" s="398">
        <f t="shared" si="1"/>
        <v>0</v>
      </c>
      <c r="P27" s="398">
        <f t="shared" si="2"/>
        <v>0</v>
      </c>
      <c r="Q27" s="398">
        <f t="shared" si="3"/>
        <v>0</v>
      </c>
      <c r="R27" s="398">
        <f t="shared" si="4"/>
        <v>0</v>
      </c>
      <c r="S27" s="267"/>
      <c r="T27" s="267"/>
    </row>
    <row r="28" spans="1:20" s="18" customFormat="1" ht="19.05" hidden="1" customHeight="1" x14ac:dyDescent="0.3">
      <c r="A28" s="13"/>
      <c r="B28" s="167" t="s">
        <v>212</v>
      </c>
      <c r="C28" s="35" t="s">
        <v>213</v>
      </c>
      <c r="D28" s="170"/>
      <c r="E28" s="101" t="s">
        <v>31</v>
      </c>
      <c r="F28" s="101" t="s">
        <v>43</v>
      </c>
      <c r="G28" s="174"/>
      <c r="H28" s="174"/>
      <c r="I28" s="174"/>
      <c r="J28" s="174"/>
      <c r="K28" s="174"/>
      <c r="L28" s="13"/>
      <c r="M28" s="15"/>
      <c r="N28" s="13"/>
      <c r="O28" s="398">
        <f t="shared" si="1"/>
        <v>0</v>
      </c>
      <c r="P28" s="398">
        <f t="shared" si="2"/>
        <v>0</v>
      </c>
      <c r="Q28" s="398">
        <f t="shared" si="3"/>
        <v>0</v>
      </c>
      <c r="R28" s="398">
        <f t="shared" si="4"/>
        <v>0</v>
      </c>
      <c r="S28" s="267"/>
      <c r="T28" s="267"/>
    </row>
    <row r="29" spans="1:20" s="18" customFormat="1" ht="19.05" hidden="1" customHeight="1" x14ac:dyDescent="0.3">
      <c r="A29" s="13"/>
      <c r="B29" s="167" t="s">
        <v>214</v>
      </c>
      <c r="C29" s="35" t="s">
        <v>215</v>
      </c>
      <c r="D29" s="170"/>
      <c r="E29" s="101" t="s">
        <v>31</v>
      </c>
      <c r="F29" s="101" t="s">
        <v>29</v>
      </c>
      <c r="G29" s="174"/>
      <c r="H29" s="174"/>
      <c r="I29" s="174"/>
      <c r="J29" s="174"/>
      <c r="K29" s="174"/>
      <c r="L29" s="13"/>
      <c r="M29" s="15"/>
      <c r="N29" s="13"/>
      <c r="O29" s="398">
        <f t="shared" si="1"/>
        <v>0</v>
      </c>
      <c r="P29" s="398">
        <f t="shared" si="2"/>
        <v>0</v>
      </c>
      <c r="Q29" s="398">
        <f t="shared" si="3"/>
        <v>0</v>
      </c>
      <c r="R29" s="398">
        <f t="shared" si="4"/>
        <v>0</v>
      </c>
      <c r="S29" s="267"/>
      <c r="T29" s="267"/>
    </row>
    <row r="30" spans="1:20" s="18" customFormat="1" ht="19.05" customHeight="1" x14ac:dyDescent="0.3">
      <c r="A30" s="13"/>
      <c r="B30" s="168" t="s">
        <v>216</v>
      </c>
      <c r="C30" s="169" t="s">
        <v>217</v>
      </c>
      <c r="D30" s="170"/>
      <c r="E30" s="101" t="s">
        <v>457</v>
      </c>
      <c r="F30" s="101" t="s">
        <v>43</v>
      </c>
      <c r="G30" s="174"/>
      <c r="H30" s="232" t="str">
        <f>'CONCEPT AFSTEMMING'!K42</f>
        <v/>
      </c>
      <c r="I30" s="232" t="str">
        <f>'EVALUATIE 1'!K42</f>
        <v/>
      </c>
      <c r="J30" s="232" t="str">
        <f>'EVALUATIE 2'!K42</f>
        <v/>
      </c>
      <c r="K30" s="232" t="str">
        <f>'EVALUATIE 3'!K42</f>
        <v/>
      </c>
      <c r="L30" s="13"/>
      <c r="M30" s="15">
        <f>IF(F30="goed",2,IF(F30="beter",1,IF(F30="uitstekend",0,3)))</f>
        <v>1</v>
      </c>
      <c r="N30" s="13"/>
      <c r="O30" s="398">
        <f t="shared" si="1"/>
        <v>0</v>
      </c>
      <c r="P30" s="398">
        <f t="shared" si="2"/>
        <v>0</v>
      </c>
      <c r="Q30" s="398">
        <f t="shared" si="3"/>
        <v>0</v>
      </c>
      <c r="R30" s="398">
        <f t="shared" si="4"/>
        <v>0</v>
      </c>
      <c r="S30" s="267"/>
      <c r="T30" s="267"/>
    </row>
    <row r="31" spans="1:20" s="18" customFormat="1" ht="19.05" hidden="1" customHeight="1" x14ac:dyDescent="0.3">
      <c r="A31" s="13"/>
      <c r="B31" s="167" t="s">
        <v>218</v>
      </c>
      <c r="C31" s="35" t="s">
        <v>219</v>
      </c>
      <c r="D31" s="170"/>
      <c r="E31" s="101" t="s">
        <v>31</v>
      </c>
      <c r="F31" s="101" t="s">
        <v>43</v>
      </c>
      <c r="G31" s="174"/>
      <c r="H31" s="174"/>
      <c r="I31" s="174"/>
      <c r="J31" s="174"/>
      <c r="K31" s="174"/>
      <c r="L31" s="13"/>
      <c r="M31" s="15"/>
      <c r="N31" s="13"/>
      <c r="O31" s="398">
        <f t="shared" si="1"/>
        <v>0</v>
      </c>
      <c r="P31" s="398">
        <f t="shared" si="2"/>
        <v>0</v>
      </c>
      <c r="Q31" s="398">
        <f t="shared" si="3"/>
        <v>0</v>
      </c>
      <c r="R31" s="398">
        <f t="shared" si="4"/>
        <v>0</v>
      </c>
      <c r="S31" s="267"/>
      <c r="T31" s="267"/>
    </row>
    <row r="32" spans="1:20" s="18" customFormat="1" ht="19.05" customHeight="1" x14ac:dyDescent="0.3">
      <c r="A32" s="13"/>
      <c r="B32" s="165" t="s">
        <v>220</v>
      </c>
      <c r="C32" s="166" t="s">
        <v>221</v>
      </c>
      <c r="D32" s="170"/>
      <c r="E32" s="101" t="s">
        <v>457</v>
      </c>
      <c r="F32" s="101" t="s">
        <v>28</v>
      </c>
      <c r="G32" s="174"/>
      <c r="H32" s="232" t="str">
        <f>'CONCEPT AFSTEMMING'!K45</f>
        <v/>
      </c>
      <c r="I32" s="232" t="str">
        <f>'EVALUATIE 1'!K45</f>
        <v/>
      </c>
      <c r="J32" s="232" t="str">
        <f>'EVALUATIE 2'!K45</f>
        <v/>
      </c>
      <c r="K32" s="232" t="str">
        <f>'EVALUATIE 3'!K45</f>
        <v/>
      </c>
      <c r="L32" s="13"/>
      <c r="M32" s="15">
        <f>IF(F32="goed",2,IF(F32="beter",1,IF(F32="uitstekend",0,3)))</f>
        <v>2</v>
      </c>
      <c r="N32" s="13"/>
      <c r="O32" s="398">
        <f t="shared" si="1"/>
        <v>0</v>
      </c>
      <c r="P32" s="398">
        <f t="shared" si="2"/>
        <v>0</v>
      </c>
      <c r="Q32" s="398">
        <f t="shared" si="3"/>
        <v>0</v>
      </c>
      <c r="R32" s="398">
        <f t="shared" si="4"/>
        <v>0</v>
      </c>
      <c r="S32" s="267"/>
      <c r="T32" s="267"/>
    </row>
    <row r="33" spans="1:20" s="18" customFormat="1" ht="19.05" hidden="1" customHeight="1" x14ac:dyDescent="0.3">
      <c r="A33" s="13"/>
      <c r="B33" s="167" t="s">
        <v>222</v>
      </c>
      <c r="C33" s="35" t="s">
        <v>223</v>
      </c>
      <c r="D33" s="170"/>
      <c r="E33" s="101" t="s">
        <v>201</v>
      </c>
      <c r="F33" s="101" t="s">
        <v>43</v>
      </c>
      <c r="G33" s="174"/>
      <c r="H33" s="174"/>
      <c r="I33" s="174"/>
      <c r="J33" s="174"/>
      <c r="K33" s="174"/>
      <c r="L33" s="13"/>
      <c r="M33" s="15"/>
      <c r="N33" s="13"/>
      <c r="O33" s="398">
        <f t="shared" si="1"/>
        <v>0</v>
      </c>
      <c r="P33" s="398">
        <f t="shared" si="2"/>
        <v>0</v>
      </c>
      <c r="Q33" s="398">
        <f t="shared" si="3"/>
        <v>0</v>
      </c>
      <c r="R33" s="398">
        <f t="shared" si="4"/>
        <v>0</v>
      </c>
      <c r="S33" s="267"/>
      <c r="T33" s="267"/>
    </row>
    <row r="34" spans="1:20" s="18" customFormat="1" ht="19.05" hidden="1" customHeight="1" x14ac:dyDescent="0.3">
      <c r="A34" s="13"/>
      <c r="B34" s="167" t="s">
        <v>495</v>
      </c>
      <c r="C34" s="35" t="s">
        <v>451</v>
      </c>
      <c r="D34" s="170"/>
      <c r="E34" s="101" t="s">
        <v>201</v>
      </c>
      <c r="F34" s="101" t="s">
        <v>29</v>
      </c>
      <c r="G34" s="174"/>
      <c r="H34" s="174"/>
      <c r="I34" s="174"/>
      <c r="J34" s="174"/>
      <c r="K34" s="174"/>
      <c r="L34" s="13"/>
      <c r="M34" s="15"/>
      <c r="N34" s="13"/>
      <c r="O34" s="398">
        <f t="shared" si="1"/>
        <v>0</v>
      </c>
      <c r="P34" s="398">
        <f t="shared" si="2"/>
        <v>0</v>
      </c>
      <c r="Q34" s="398">
        <f t="shared" si="3"/>
        <v>0</v>
      </c>
      <c r="R34" s="398">
        <f t="shared" si="4"/>
        <v>0</v>
      </c>
      <c r="S34" s="267"/>
      <c r="T34" s="267"/>
    </row>
    <row r="35" spans="1:20" s="18" customFormat="1" ht="19.05" customHeight="1" x14ac:dyDescent="0.3">
      <c r="A35" s="13"/>
      <c r="B35" s="168" t="s">
        <v>224</v>
      </c>
      <c r="C35" s="169" t="s">
        <v>225</v>
      </c>
      <c r="D35" s="170"/>
      <c r="E35" s="101" t="s">
        <v>457</v>
      </c>
      <c r="F35" s="101" t="s">
        <v>28</v>
      </c>
      <c r="G35" s="174"/>
      <c r="H35" s="232" t="str">
        <f>'CONCEPT AFSTEMMING'!K52</f>
        <v/>
      </c>
      <c r="I35" s="232" t="str">
        <f>'EVALUATIE 1'!K52</f>
        <v/>
      </c>
      <c r="J35" s="232" t="str">
        <f>'EVALUATIE 2'!K52</f>
        <v/>
      </c>
      <c r="K35" s="232" t="str">
        <f>'EVALUATIE 3'!K52</f>
        <v/>
      </c>
      <c r="L35" s="13"/>
      <c r="M35" s="15">
        <f>IF(F35="goed",2,IF(F35="beter",1,IF(F35="uitstekend",0,3)))</f>
        <v>2</v>
      </c>
      <c r="N35" s="13"/>
      <c r="O35" s="398">
        <f t="shared" si="1"/>
        <v>0</v>
      </c>
      <c r="P35" s="398">
        <f t="shared" si="2"/>
        <v>0</v>
      </c>
      <c r="Q35" s="398">
        <f t="shared" si="3"/>
        <v>0</v>
      </c>
      <c r="R35" s="398">
        <f t="shared" si="4"/>
        <v>0</v>
      </c>
      <c r="S35" s="267"/>
      <c r="T35" s="267"/>
    </row>
    <row r="36" spans="1:20" s="18" customFormat="1" ht="19.05" hidden="1" customHeight="1" x14ac:dyDescent="0.3">
      <c r="A36" s="13"/>
      <c r="B36" s="167" t="s">
        <v>227</v>
      </c>
      <c r="C36" s="35" t="s">
        <v>228</v>
      </c>
      <c r="D36" s="170"/>
      <c r="E36" s="101" t="s">
        <v>229</v>
      </c>
      <c r="F36" s="101" t="s">
        <v>230</v>
      </c>
      <c r="G36" s="174"/>
      <c r="H36" s="174"/>
      <c r="I36" s="174"/>
      <c r="J36" s="174"/>
      <c r="K36" s="174"/>
      <c r="L36" s="13"/>
      <c r="M36" s="15"/>
      <c r="N36" s="13"/>
      <c r="O36" s="398">
        <f t="shared" si="1"/>
        <v>0</v>
      </c>
      <c r="P36" s="398">
        <f t="shared" si="2"/>
        <v>0</v>
      </c>
      <c r="Q36" s="398">
        <f t="shared" si="3"/>
        <v>0</v>
      </c>
      <c r="R36" s="398">
        <f t="shared" si="4"/>
        <v>0</v>
      </c>
      <c r="S36" s="267"/>
      <c r="T36" s="267"/>
    </row>
    <row r="37" spans="1:20" s="18" customFormat="1" ht="19.05" hidden="1" customHeight="1" x14ac:dyDescent="0.3">
      <c r="A37" s="13"/>
      <c r="B37" s="167" t="s">
        <v>231</v>
      </c>
      <c r="C37" s="35" t="s">
        <v>232</v>
      </c>
      <c r="D37" s="170"/>
      <c r="E37" s="101" t="s">
        <v>229</v>
      </c>
      <c r="F37" s="101" t="s">
        <v>230</v>
      </c>
      <c r="G37" s="174"/>
      <c r="H37" s="174"/>
      <c r="I37" s="174"/>
      <c r="J37" s="174"/>
      <c r="K37" s="174"/>
      <c r="L37" s="13"/>
      <c r="M37" s="15"/>
      <c r="N37" s="13"/>
      <c r="O37" s="398">
        <f t="shared" si="1"/>
        <v>0</v>
      </c>
      <c r="P37" s="398">
        <f t="shared" si="2"/>
        <v>0</v>
      </c>
      <c r="Q37" s="398">
        <f t="shared" si="3"/>
        <v>0</v>
      </c>
      <c r="R37" s="398">
        <f t="shared" si="4"/>
        <v>0</v>
      </c>
      <c r="S37" s="267"/>
      <c r="T37" s="267"/>
    </row>
    <row r="38" spans="1:20" s="18" customFormat="1" ht="19.05" hidden="1" customHeight="1" x14ac:dyDescent="0.3">
      <c r="A38" s="13"/>
      <c r="B38" s="167" t="s">
        <v>429</v>
      </c>
      <c r="C38" s="35" t="s">
        <v>234</v>
      </c>
      <c r="D38" s="170"/>
      <c r="E38" s="101" t="s">
        <v>201</v>
      </c>
      <c r="F38" s="101" t="s">
        <v>43</v>
      </c>
      <c r="G38" s="174"/>
      <c r="H38" s="174"/>
      <c r="I38" s="174"/>
      <c r="J38" s="174"/>
      <c r="K38" s="174"/>
      <c r="L38" s="13"/>
      <c r="M38" s="15"/>
      <c r="N38" s="13"/>
      <c r="O38" s="398">
        <f t="shared" si="1"/>
        <v>0</v>
      </c>
      <c r="P38" s="398">
        <f t="shared" si="2"/>
        <v>0</v>
      </c>
      <c r="Q38" s="398">
        <f t="shared" si="3"/>
        <v>0</v>
      </c>
      <c r="R38" s="398">
        <f t="shared" si="4"/>
        <v>0</v>
      </c>
      <c r="S38" s="267"/>
      <c r="T38" s="267"/>
    </row>
    <row r="39" spans="1:20" s="18" customFormat="1" ht="19.05" customHeight="1" x14ac:dyDescent="0.3">
      <c r="A39" s="13"/>
      <c r="B39" s="165" t="s">
        <v>235</v>
      </c>
      <c r="C39" s="166" t="s">
        <v>236</v>
      </c>
      <c r="D39" s="170"/>
      <c r="E39" s="101" t="s">
        <v>457</v>
      </c>
      <c r="F39" s="101" t="s">
        <v>28</v>
      </c>
      <c r="G39" s="174"/>
      <c r="H39" s="232" t="str">
        <f>'CONCEPT AFSTEMMING'!K57</f>
        <v/>
      </c>
      <c r="I39" s="232" t="str">
        <f>'EVALUATIE 1'!K57</f>
        <v/>
      </c>
      <c r="J39" s="232" t="str">
        <f>'EVALUATIE 2'!K57</f>
        <v/>
      </c>
      <c r="K39" s="232" t="str">
        <f>'EVALUATIE 3'!K57</f>
        <v/>
      </c>
      <c r="L39" s="13"/>
      <c r="M39" s="15">
        <f>IF(F39="goed",2,IF(F39="beter",1,IF(F39="uitstekend",0,3)))</f>
        <v>2</v>
      </c>
      <c r="N39" s="13"/>
      <c r="O39" s="398">
        <f t="shared" si="1"/>
        <v>0</v>
      </c>
      <c r="P39" s="398">
        <f t="shared" si="2"/>
        <v>0</v>
      </c>
      <c r="Q39" s="398">
        <f t="shared" si="3"/>
        <v>0</v>
      </c>
      <c r="R39" s="398">
        <f t="shared" si="4"/>
        <v>0</v>
      </c>
      <c r="S39" s="267"/>
      <c r="T39" s="267"/>
    </row>
    <row r="40" spans="1:20" s="18" customFormat="1" ht="19.05" hidden="1" customHeight="1" x14ac:dyDescent="0.3">
      <c r="A40" s="13"/>
      <c r="B40" s="167" t="s">
        <v>430</v>
      </c>
      <c r="C40" s="35" t="s">
        <v>431</v>
      </c>
      <c r="D40" s="170"/>
      <c r="E40" s="101" t="s">
        <v>31</v>
      </c>
      <c r="F40" s="101" t="s">
        <v>28</v>
      </c>
      <c r="G40" s="174"/>
      <c r="H40" s="174"/>
      <c r="I40" s="174"/>
      <c r="J40" s="174"/>
      <c r="K40" s="174"/>
      <c r="L40" s="13"/>
      <c r="M40" s="15"/>
      <c r="N40" s="13"/>
      <c r="O40" s="398">
        <f t="shared" si="1"/>
        <v>0</v>
      </c>
      <c r="P40" s="398">
        <f t="shared" si="2"/>
        <v>0</v>
      </c>
      <c r="Q40" s="398">
        <f t="shared" si="3"/>
        <v>0</v>
      </c>
      <c r="R40" s="398">
        <f t="shared" si="4"/>
        <v>0</v>
      </c>
      <c r="S40" s="267"/>
      <c r="T40" s="267"/>
    </row>
    <row r="41" spans="1:20" s="18" customFormat="1" ht="19.05" customHeight="1" x14ac:dyDescent="0.3">
      <c r="A41" s="13"/>
      <c r="B41" s="168" t="s">
        <v>238</v>
      </c>
      <c r="C41" s="169" t="s">
        <v>239</v>
      </c>
      <c r="D41" s="170"/>
      <c r="E41" s="101" t="s">
        <v>457</v>
      </c>
      <c r="F41" s="101" t="s">
        <v>28</v>
      </c>
      <c r="G41" s="174"/>
      <c r="H41" s="232" t="str">
        <f>'CONCEPT AFSTEMMING'!K60</f>
        <v/>
      </c>
      <c r="I41" s="232" t="str">
        <f>'EVALUATIE 1'!K60</f>
        <v/>
      </c>
      <c r="J41" s="232" t="str">
        <f>'EVALUATIE 2'!K60</f>
        <v/>
      </c>
      <c r="K41" s="232" t="str">
        <f>'EVALUATIE 3'!K60</f>
        <v/>
      </c>
      <c r="L41" s="13"/>
      <c r="M41" s="15">
        <f>IF(F41="goed",2,IF(F41="beter",1,IF(F41="uitstekend",0,3)))</f>
        <v>2</v>
      </c>
      <c r="N41" s="13"/>
      <c r="O41" s="398">
        <f t="shared" si="1"/>
        <v>0</v>
      </c>
      <c r="P41" s="398">
        <f t="shared" si="2"/>
        <v>0</v>
      </c>
      <c r="Q41" s="398">
        <f t="shared" si="3"/>
        <v>0</v>
      </c>
      <c r="R41" s="398">
        <f t="shared" si="4"/>
        <v>0</v>
      </c>
      <c r="S41" s="267"/>
      <c r="T41" s="267"/>
    </row>
    <row r="42" spans="1:20" s="18" customFormat="1" ht="19.05" hidden="1" customHeight="1" x14ac:dyDescent="0.3">
      <c r="A42" s="13"/>
      <c r="B42" s="167" t="s">
        <v>241</v>
      </c>
      <c r="C42" s="35" t="s">
        <v>242</v>
      </c>
      <c r="D42" s="170"/>
      <c r="E42" s="101" t="s">
        <v>201</v>
      </c>
      <c r="F42" s="101" t="s">
        <v>29</v>
      </c>
      <c r="G42" s="174"/>
      <c r="H42" s="174"/>
      <c r="I42" s="174"/>
      <c r="J42" s="174"/>
      <c r="K42" s="174"/>
      <c r="L42" s="13"/>
      <c r="M42" s="15"/>
      <c r="N42" s="13"/>
      <c r="O42" s="398">
        <f t="shared" si="1"/>
        <v>0</v>
      </c>
      <c r="P42" s="398">
        <f t="shared" si="2"/>
        <v>0</v>
      </c>
      <c r="Q42" s="398">
        <f t="shared" si="3"/>
        <v>0</v>
      </c>
      <c r="R42" s="398">
        <f t="shared" si="4"/>
        <v>0</v>
      </c>
      <c r="S42" s="267"/>
      <c r="T42" s="267"/>
    </row>
    <row r="43" spans="1:20" s="18" customFormat="1" ht="19.05" hidden="1" customHeight="1" x14ac:dyDescent="0.3">
      <c r="A43" s="13"/>
      <c r="B43" s="167" t="s">
        <v>243</v>
      </c>
      <c r="C43" s="35" t="s">
        <v>244</v>
      </c>
      <c r="D43" s="170"/>
      <c r="E43" s="101" t="s">
        <v>31</v>
      </c>
      <c r="F43" s="101" t="s">
        <v>28</v>
      </c>
      <c r="G43" s="174"/>
      <c r="H43" s="174"/>
      <c r="I43" s="174"/>
      <c r="J43" s="174"/>
      <c r="K43" s="174"/>
      <c r="L43" s="13"/>
      <c r="M43" s="15"/>
      <c r="N43" s="13"/>
      <c r="O43" s="398">
        <f t="shared" si="1"/>
        <v>0</v>
      </c>
      <c r="P43" s="398">
        <f t="shared" si="2"/>
        <v>0</v>
      </c>
      <c r="Q43" s="398">
        <f t="shared" si="3"/>
        <v>0</v>
      </c>
      <c r="R43" s="398">
        <f t="shared" si="4"/>
        <v>0</v>
      </c>
      <c r="S43" s="267"/>
      <c r="T43" s="267"/>
    </row>
    <row r="44" spans="1:20" s="18" customFormat="1" ht="19.05" customHeight="1" x14ac:dyDescent="0.3">
      <c r="A44" s="13"/>
      <c r="B44" s="168" t="s">
        <v>245</v>
      </c>
      <c r="C44" s="169" t="s">
        <v>246</v>
      </c>
      <c r="D44" s="170"/>
      <c r="E44" s="101" t="s">
        <v>457</v>
      </c>
      <c r="F44" s="101" t="s">
        <v>1</v>
      </c>
      <c r="G44" s="174"/>
      <c r="H44" s="232" t="str">
        <f>'CONCEPT AFSTEMMING'!K64</f>
        <v/>
      </c>
      <c r="I44" s="232" t="str">
        <f>'EVALUATIE 1'!K64</f>
        <v/>
      </c>
      <c r="J44" s="232" t="str">
        <f>'EVALUATIE 2'!K64</f>
        <v/>
      </c>
      <c r="K44" s="232" t="str">
        <f>'EVALUATIE 3'!K64</f>
        <v/>
      </c>
      <c r="L44" s="13"/>
      <c r="M44" s="15">
        <f>IF(F44="goed",2,IF(F44="beter",1,IF(F44="uitstekend",0,3)))</f>
        <v>0</v>
      </c>
      <c r="N44" s="13"/>
      <c r="O44" s="398">
        <f t="shared" si="1"/>
        <v>0</v>
      </c>
      <c r="P44" s="398">
        <f t="shared" si="2"/>
        <v>0</v>
      </c>
      <c r="Q44" s="398">
        <f t="shared" si="3"/>
        <v>0</v>
      </c>
      <c r="R44" s="398">
        <f t="shared" si="4"/>
        <v>0</v>
      </c>
      <c r="S44" s="267"/>
      <c r="T44" s="267"/>
    </row>
    <row r="45" spans="1:20" s="18" customFormat="1" ht="19.05" hidden="1" customHeight="1" x14ac:dyDescent="0.3">
      <c r="A45" s="13"/>
      <c r="B45" s="173" t="s">
        <v>248</v>
      </c>
      <c r="C45" s="35" t="s">
        <v>249</v>
      </c>
      <c r="D45" s="170"/>
      <c r="E45" s="101" t="s">
        <v>31</v>
      </c>
      <c r="F45" s="101" t="s">
        <v>1</v>
      </c>
      <c r="G45" s="174"/>
      <c r="H45" s="174"/>
      <c r="I45" s="174"/>
      <c r="J45" s="174"/>
      <c r="K45" s="174"/>
      <c r="L45" s="13"/>
      <c r="M45" s="15"/>
      <c r="N45" s="13"/>
      <c r="O45" s="398">
        <f t="shared" si="1"/>
        <v>0</v>
      </c>
      <c r="P45" s="398">
        <f t="shared" si="2"/>
        <v>0</v>
      </c>
      <c r="Q45" s="398">
        <f t="shared" si="3"/>
        <v>0</v>
      </c>
      <c r="R45" s="398">
        <f t="shared" si="4"/>
        <v>0</v>
      </c>
      <c r="S45" s="267"/>
      <c r="T45" s="267"/>
    </row>
    <row r="46" spans="1:20" s="18" customFormat="1" ht="19.05" customHeight="1" x14ac:dyDescent="0.3">
      <c r="A46" s="13"/>
      <c r="B46" s="168" t="s">
        <v>250</v>
      </c>
      <c r="C46" s="169" t="s">
        <v>251</v>
      </c>
      <c r="D46" s="170"/>
      <c r="E46" s="101" t="s">
        <v>457</v>
      </c>
      <c r="F46" s="101" t="s">
        <v>28</v>
      </c>
      <c r="G46" s="174"/>
      <c r="H46" s="232" t="str">
        <f>'CONCEPT AFSTEMMING'!K67</f>
        <v/>
      </c>
      <c r="I46" s="232" t="str">
        <f>'EVALUATIE 1'!K67</f>
        <v/>
      </c>
      <c r="J46" s="232" t="str">
        <f>'EVALUATIE 2'!K67</f>
        <v/>
      </c>
      <c r="K46" s="232" t="str">
        <f>'EVALUATIE 3'!K67</f>
        <v/>
      </c>
      <c r="L46" s="13"/>
      <c r="M46" s="15">
        <f>IF(F46="goed",2,IF(F46="beter",1,IF(F46="uitstekend",0,3)))</f>
        <v>2</v>
      </c>
      <c r="N46" s="13"/>
      <c r="O46" s="398">
        <f t="shared" si="1"/>
        <v>0</v>
      </c>
      <c r="P46" s="398">
        <f t="shared" si="2"/>
        <v>0</v>
      </c>
      <c r="Q46" s="398">
        <f t="shared" si="3"/>
        <v>0</v>
      </c>
      <c r="R46" s="398">
        <f t="shared" si="4"/>
        <v>0</v>
      </c>
      <c r="S46" s="267"/>
      <c r="T46" s="267"/>
    </row>
    <row r="47" spans="1:20" s="18" customFormat="1" ht="19.05" hidden="1" customHeight="1" x14ac:dyDescent="0.3">
      <c r="A47" s="13"/>
      <c r="B47" s="173" t="s">
        <v>253</v>
      </c>
      <c r="C47" s="35" t="s">
        <v>254</v>
      </c>
      <c r="D47" s="170"/>
      <c r="E47" s="101" t="s">
        <v>31</v>
      </c>
      <c r="F47" s="101" t="s">
        <v>28</v>
      </c>
      <c r="G47" s="174"/>
      <c r="H47" s="174"/>
      <c r="I47" s="174"/>
      <c r="J47" s="174"/>
      <c r="K47" s="174"/>
      <c r="L47" s="13"/>
      <c r="M47" s="15"/>
      <c r="N47" s="13"/>
      <c r="O47" s="398">
        <f t="shared" si="1"/>
        <v>0</v>
      </c>
      <c r="P47" s="398">
        <f t="shared" si="2"/>
        <v>0</v>
      </c>
      <c r="Q47" s="398">
        <f t="shared" si="3"/>
        <v>0</v>
      </c>
      <c r="R47" s="398">
        <f t="shared" si="4"/>
        <v>0</v>
      </c>
      <c r="S47" s="267"/>
      <c r="T47" s="267"/>
    </row>
    <row r="48" spans="1:20" s="18" customFormat="1" ht="19.05" hidden="1" customHeight="1" x14ac:dyDescent="0.3">
      <c r="A48" s="13"/>
      <c r="B48" s="173" t="s">
        <v>255</v>
      </c>
      <c r="C48" s="35" t="s">
        <v>256</v>
      </c>
      <c r="D48" s="170"/>
      <c r="E48" s="101" t="s">
        <v>31</v>
      </c>
      <c r="F48" s="101" t="s">
        <v>29</v>
      </c>
      <c r="G48" s="174"/>
      <c r="H48" s="174"/>
      <c r="I48" s="174"/>
      <c r="J48" s="174"/>
      <c r="K48" s="174"/>
      <c r="L48" s="13"/>
      <c r="M48" s="15"/>
      <c r="N48" s="13"/>
      <c r="O48" s="398">
        <f t="shared" si="1"/>
        <v>0</v>
      </c>
      <c r="P48" s="398">
        <f t="shared" si="2"/>
        <v>0</v>
      </c>
      <c r="Q48" s="398">
        <f t="shared" si="3"/>
        <v>0</v>
      </c>
      <c r="R48" s="398">
        <f t="shared" si="4"/>
        <v>0</v>
      </c>
      <c r="S48" s="267"/>
      <c r="T48" s="267"/>
    </row>
    <row r="49" spans="1:20" s="18" customFormat="1" ht="19.05" customHeight="1" x14ac:dyDescent="0.3">
      <c r="A49" s="13"/>
      <c r="B49" s="168" t="s">
        <v>257</v>
      </c>
      <c r="C49" s="169" t="s">
        <v>258</v>
      </c>
      <c r="D49" s="170"/>
      <c r="E49" s="101" t="s">
        <v>457</v>
      </c>
      <c r="F49" s="101" t="s">
        <v>43</v>
      </c>
      <c r="G49" s="174"/>
      <c r="H49" s="232" t="str">
        <f>'CONCEPT AFSTEMMING'!K74</f>
        <v/>
      </c>
      <c r="I49" s="232" t="str">
        <f>'EVALUATIE 1'!K74</f>
        <v/>
      </c>
      <c r="J49" s="232" t="str">
        <f>'EVALUATIE 2'!K74</f>
        <v/>
      </c>
      <c r="K49" s="232" t="str">
        <f>'EVALUATIE 3'!K74</f>
        <v/>
      </c>
      <c r="L49" s="13"/>
      <c r="M49" s="15">
        <f>IF(F49="goed",2,IF(F49="beter",1,IF(F49="uitstekend",0,3)))</f>
        <v>1</v>
      </c>
      <c r="N49" s="13"/>
      <c r="O49" s="398">
        <f t="shared" si="1"/>
        <v>0</v>
      </c>
      <c r="P49" s="398">
        <f t="shared" si="2"/>
        <v>0</v>
      </c>
      <c r="Q49" s="398">
        <f t="shared" si="3"/>
        <v>0</v>
      </c>
      <c r="R49" s="398">
        <f t="shared" si="4"/>
        <v>0</v>
      </c>
      <c r="S49" s="267"/>
      <c r="T49" s="267"/>
    </row>
    <row r="50" spans="1:20" s="18" customFormat="1" ht="19.05" hidden="1" customHeight="1" x14ac:dyDescent="0.3">
      <c r="A50" s="13"/>
      <c r="B50" s="173" t="s">
        <v>259</v>
      </c>
      <c r="C50" s="35" t="s">
        <v>260</v>
      </c>
      <c r="D50" s="170"/>
      <c r="E50" s="101" t="s">
        <v>201</v>
      </c>
      <c r="F50" s="101" t="s">
        <v>1</v>
      </c>
      <c r="G50" s="174"/>
      <c r="H50" s="174"/>
      <c r="I50" s="174"/>
      <c r="J50" s="174"/>
      <c r="K50" s="174"/>
      <c r="L50" s="13"/>
      <c r="M50" s="15"/>
      <c r="N50" s="13"/>
      <c r="O50" s="398">
        <f t="shared" si="1"/>
        <v>0</v>
      </c>
      <c r="P50" s="398">
        <f t="shared" si="2"/>
        <v>0</v>
      </c>
      <c r="Q50" s="398">
        <f t="shared" si="3"/>
        <v>0</v>
      </c>
      <c r="R50" s="398">
        <f t="shared" si="4"/>
        <v>0</v>
      </c>
      <c r="S50" s="267"/>
      <c r="T50" s="267"/>
    </row>
    <row r="51" spans="1:20" s="18" customFormat="1" ht="19.05" customHeight="1" x14ac:dyDescent="0.3">
      <c r="A51" s="13"/>
      <c r="B51" s="13"/>
      <c r="C51" s="13"/>
      <c r="D51" s="14"/>
      <c r="E51" s="37" t="s">
        <v>457</v>
      </c>
      <c r="F51" s="15" t="s">
        <v>457</v>
      </c>
      <c r="G51" s="15"/>
      <c r="H51" s="174"/>
      <c r="I51" s="15"/>
      <c r="J51" s="15"/>
      <c r="K51" s="15"/>
      <c r="L51" s="13"/>
      <c r="M51" s="15"/>
      <c r="N51" s="13"/>
      <c r="O51" s="398">
        <f t="shared" si="1"/>
        <v>0</v>
      </c>
      <c r="P51" s="398">
        <f t="shared" si="2"/>
        <v>0</v>
      </c>
      <c r="Q51" s="398">
        <f t="shared" si="3"/>
        <v>0</v>
      </c>
      <c r="R51" s="398">
        <f t="shared" si="4"/>
        <v>0</v>
      </c>
      <c r="S51" s="267"/>
      <c r="T51" s="267"/>
    </row>
    <row r="52" spans="1:20" s="18" customFormat="1" ht="15.75" customHeight="1" x14ac:dyDescent="0.3">
      <c r="A52" s="13"/>
      <c r="B52" s="256" t="s">
        <v>2</v>
      </c>
      <c r="C52" s="257"/>
      <c r="D52" s="257"/>
      <c r="E52" s="257" t="s">
        <v>457</v>
      </c>
      <c r="F52" s="257" t="s">
        <v>457</v>
      </c>
      <c r="G52" s="257"/>
      <c r="H52" s="257"/>
      <c r="I52" s="257"/>
      <c r="J52" s="257"/>
      <c r="K52" s="257"/>
      <c r="L52" s="257"/>
      <c r="M52" s="258"/>
      <c r="N52" s="359"/>
      <c r="O52" s="398"/>
      <c r="P52" s="398"/>
      <c r="Q52" s="398"/>
      <c r="R52" s="398">
        <f t="shared" si="4"/>
        <v>0</v>
      </c>
      <c r="S52" s="267"/>
      <c r="T52" s="267"/>
    </row>
    <row r="53" spans="1:20" ht="19.05" customHeight="1" x14ac:dyDescent="0.3">
      <c r="A53" s="13"/>
      <c r="B53" s="177" t="s">
        <v>3</v>
      </c>
      <c r="C53" s="178" t="s">
        <v>32</v>
      </c>
      <c r="D53" s="179"/>
      <c r="E53" s="101" t="s">
        <v>457</v>
      </c>
      <c r="F53" s="73" t="s">
        <v>1</v>
      </c>
      <c r="G53" s="74"/>
      <c r="H53" s="232" t="str">
        <f>'CONCEPT AFSTEMMING'!K79</f>
        <v/>
      </c>
      <c r="I53" s="232" t="str">
        <f>'EVALUATIE 1'!K79</f>
        <v/>
      </c>
      <c r="J53" s="232" t="str">
        <f>'EVALUATIE 2'!K79</f>
        <v/>
      </c>
      <c r="K53" s="232" t="str">
        <f>'EVALUATIE 3'!K79</f>
        <v/>
      </c>
      <c r="L53" s="13"/>
      <c r="M53" s="15">
        <f>IF(F53="goed",2,IF(F53="beter",1,IF(F53="uitstekend",0,3)))</f>
        <v>0</v>
      </c>
      <c r="N53" s="13"/>
      <c r="O53" s="398">
        <f t="shared" si="1"/>
        <v>0</v>
      </c>
      <c r="P53" s="398">
        <f t="shared" si="2"/>
        <v>0</v>
      </c>
      <c r="Q53" s="398">
        <f t="shared" si="3"/>
        <v>0</v>
      </c>
      <c r="R53" s="398">
        <f t="shared" si="4"/>
        <v>0</v>
      </c>
      <c r="S53" s="267"/>
      <c r="T53" s="267"/>
    </row>
    <row r="54" spans="1:20" ht="19.05" hidden="1" customHeight="1" x14ac:dyDescent="0.3">
      <c r="A54" s="13"/>
      <c r="B54" s="182" t="s">
        <v>262</v>
      </c>
      <c r="C54" s="179" t="s">
        <v>263</v>
      </c>
      <c r="D54" s="179"/>
      <c r="E54" s="101" t="s">
        <v>31</v>
      </c>
      <c r="F54" s="101" t="s">
        <v>29</v>
      </c>
      <c r="G54" s="74"/>
      <c r="H54" s="180"/>
      <c r="I54" s="180"/>
      <c r="J54" s="181"/>
      <c r="K54" s="181"/>
      <c r="L54" s="13"/>
      <c r="M54" s="15"/>
      <c r="N54" s="13"/>
      <c r="O54" s="398">
        <f t="shared" si="1"/>
        <v>0</v>
      </c>
      <c r="P54" s="398">
        <f t="shared" si="2"/>
        <v>0</v>
      </c>
      <c r="Q54" s="398">
        <f t="shared" si="3"/>
        <v>0</v>
      </c>
      <c r="R54" s="398">
        <f t="shared" si="4"/>
        <v>0</v>
      </c>
      <c r="S54" s="267"/>
      <c r="T54" s="267"/>
    </row>
    <row r="55" spans="1:20" ht="19.05" hidden="1" customHeight="1" x14ac:dyDescent="0.3">
      <c r="A55" s="13"/>
      <c r="B55" s="182" t="s">
        <v>265</v>
      </c>
      <c r="C55" s="179" t="s">
        <v>266</v>
      </c>
      <c r="D55" s="179"/>
      <c r="E55" s="101" t="s">
        <v>31</v>
      </c>
      <c r="F55" s="101" t="s">
        <v>29</v>
      </c>
      <c r="G55" s="74"/>
      <c r="H55" s="180"/>
      <c r="I55" s="180"/>
      <c r="J55" s="181"/>
      <c r="K55" s="181"/>
      <c r="L55" s="13"/>
      <c r="M55" s="15"/>
      <c r="N55" s="13"/>
      <c r="O55" s="398">
        <f t="shared" si="1"/>
        <v>0</v>
      </c>
      <c r="P55" s="398">
        <f t="shared" si="2"/>
        <v>0</v>
      </c>
      <c r="Q55" s="398">
        <f t="shared" si="3"/>
        <v>0</v>
      </c>
      <c r="R55" s="398">
        <f t="shared" si="4"/>
        <v>0</v>
      </c>
      <c r="S55" s="267"/>
      <c r="T55" s="267"/>
    </row>
    <row r="56" spans="1:20" ht="19.05" hidden="1" customHeight="1" x14ac:dyDescent="0.3">
      <c r="A56" s="13"/>
      <c r="B56" s="182" t="s">
        <v>267</v>
      </c>
      <c r="C56" s="179" t="s">
        <v>131</v>
      </c>
      <c r="D56" s="179"/>
      <c r="E56" s="101" t="s">
        <v>31</v>
      </c>
      <c r="F56" s="101" t="s">
        <v>29</v>
      </c>
      <c r="G56" s="74"/>
      <c r="H56" s="180"/>
      <c r="I56" s="180"/>
      <c r="J56" s="181"/>
      <c r="K56" s="181"/>
      <c r="L56" s="13"/>
      <c r="M56" s="15"/>
      <c r="N56" s="13"/>
      <c r="O56" s="398">
        <f t="shared" si="1"/>
        <v>0</v>
      </c>
      <c r="P56" s="398">
        <f t="shared" si="2"/>
        <v>0</v>
      </c>
      <c r="Q56" s="398">
        <f t="shared" si="3"/>
        <v>0</v>
      </c>
      <c r="R56" s="398">
        <f t="shared" si="4"/>
        <v>0</v>
      </c>
      <c r="S56" s="267"/>
      <c r="T56" s="267"/>
    </row>
    <row r="57" spans="1:20" ht="19.05" hidden="1" customHeight="1" x14ac:dyDescent="0.3">
      <c r="A57" s="13"/>
      <c r="B57" s="182" t="s">
        <v>268</v>
      </c>
      <c r="C57" s="179" t="s">
        <v>118</v>
      </c>
      <c r="D57" s="179"/>
      <c r="E57" s="101" t="s">
        <v>31</v>
      </c>
      <c r="F57" s="101" t="s">
        <v>29</v>
      </c>
      <c r="G57" s="74"/>
      <c r="H57" s="180"/>
      <c r="I57" s="180"/>
      <c r="J57" s="181"/>
      <c r="K57" s="181"/>
      <c r="L57" s="13"/>
      <c r="M57" s="15"/>
      <c r="N57" s="13"/>
      <c r="O57" s="398">
        <f t="shared" si="1"/>
        <v>0</v>
      </c>
      <c r="P57" s="398">
        <f t="shared" si="2"/>
        <v>0</v>
      </c>
      <c r="Q57" s="398">
        <f t="shared" si="3"/>
        <v>0</v>
      </c>
      <c r="R57" s="398">
        <f t="shared" si="4"/>
        <v>0</v>
      </c>
      <c r="S57" s="267"/>
      <c r="T57" s="267"/>
    </row>
    <row r="58" spans="1:20" ht="19.05" hidden="1" customHeight="1" x14ac:dyDescent="0.3">
      <c r="A58" s="13"/>
      <c r="B58" s="182" t="s">
        <v>269</v>
      </c>
      <c r="C58" s="179" t="s">
        <v>270</v>
      </c>
      <c r="D58" s="179"/>
      <c r="E58" s="101" t="s">
        <v>31</v>
      </c>
      <c r="F58" s="101" t="s">
        <v>29</v>
      </c>
      <c r="G58" s="74"/>
      <c r="H58" s="180"/>
      <c r="I58" s="180"/>
      <c r="J58" s="181"/>
      <c r="K58" s="181"/>
      <c r="L58" s="13"/>
      <c r="M58" s="15"/>
      <c r="N58" s="13"/>
      <c r="O58" s="398">
        <f t="shared" si="1"/>
        <v>0</v>
      </c>
      <c r="P58" s="398">
        <f t="shared" si="2"/>
        <v>0</v>
      </c>
      <c r="Q58" s="398">
        <f t="shared" si="3"/>
        <v>0</v>
      </c>
      <c r="R58" s="398">
        <f t="shared" si="4"/>
        <v>0</v>
      </c>
      <c r="S58" s="267"/>
      <c r="T58" s="267"/>
    </row>
    <row r="59" spans="1:20" ht="19.05" hidden="1" customHeight="1" x14ac:dyDescent="0.3">
      <c r="A59" s="13"/>
      <c r="B59" s="182" t="s">
        <v>271</v>
      </c>
      <c r="C59" s="179" t="s">
        <v>272</v>
      </c>
      <c r="D59" s="179"/>
      <c r="E59" s="101" t="s">
        <v>31</v>
      </c>
      <c r="F59" s="101" t="s">
        <v>29</v>
      </c>
      <c r="G59" s="74"/>
      <c r="H59" s="180"/>
      <c r="I59" s="180"/>
      <c r="J59" s="181"/>
      <c r="K59" s="181"/>
      <c r="L59" s="13"/>
      <c r="M59" s="15"/>
      <c r="N59" s="13"/>
      <c r="O59" s="398">
        <f t="shared" si="1"/>
        <v>0</v>
      </c>
      <c r="P59" s="398">
        <f t="shared" si="2"/>
        <v>0</v>
      </c>
      <c r="Q59" s="398">
        <f t="shared" si="3"/>
        <v>0</v>
      </c>
      <c r="R59" s="398">
        <f t="shared" si="4"/>
        <v>0</v>
      </c>
      <c r="S59" s="267"/>
      <c r="T59" s="267"/>
    </row>
    <row r="60" spans="1:20" ht="19.05" hidden="1" customHeight="1" x14ac:dyDescent="0.3">
      <c r="A60" s="13"/>
      <c r="B60" s="182" t="s">
        <v>273</v>
      </c>
      <c r="C60" s="179" t="s">
        <v>78</v>
      </c>
      <c r="D60" s="179"/>
      <c r="E60" s="101" t="s">
        <v>31</v>
      </c>
      <c r="F60" s="101" t="s">
        <v>29</v>
      </c>
      <c r="G60" s="74"/>
      <c r="H60" s="180"/>
      <c r="I60" s="180"/>
      <c r="J60" s="181"/>
      <c r="K60" s="181"/>
      <c r="L60" s="13"/>
      <c r="M60" s="15"/>
      <c r="N60" s="13"/>
      <c r="O60" s="398">
        <f t="shared" si="1"/>
        <v>0</v>
      </c>
      <c r="P60" s="398">
        <f t="shared" si="2"/>
        <v>0</v>
      </c>
      <c r="Q60" s="398">
        <f t="shared" si="3"/>
        <v>0</v>
      </c>
      <c r="R60" s="398">
        <f t="shared" si="4"/>
        <v>0</v>
      </c>
      <c r="S60" s="267"/>
      <c r="T60" s="267"/>
    </row>
    <row r="61" spans="1:20" ht="19.05" hidden="1" customHeight="1" x14ac:dyDescent="0.3">
      <c r="A61" s="13"/>
      <c r="B61" s="182" t="s">
        <v>274</v>
      </c>
      <c r="C61" s="179" t="s">
        <v>277</v>
      </c>
      <c r="D61" s="183"/>
      <c r="E61" s="101" t="s">
        <v>31</v>
      </c>
      <c r="F61" s="73" t="s">
        <v>29</v>
      </c>
      <c r="G61" s="36"/>
      <c r="H61" s="180"/>
      <c r="I61" s="181"/>
      <c r="J61" s="181"/>
      <c r="K61" s="181"/>
      <c r="L61" s="13"/>
      <c r="M61" s="15"/>
      <c r="N61" s="13"/>
      <c r="O61" s="398">
        <f t="shared" si="1"/>
        <v>0</v>
      </c>
      <c r="P61" s="398">
        <f t="shared" si="2"/>
        <v>0</v>
      </c>
      <c r="Q61" s="398">
        <f t="shared" si="3"/>
        <v>0</v>
      </c>
      <c r="R61" s="398">
        <f t="shared" si="4"/>
        <v>0</v>
      </c>
      <c r="S61" s="267"/>
      <c r="T61" s="267"/>
    </row>
    <row r="62" spans="1:20" ht="19.05" customHeight="1" x14ac:dyDescent="0.3">
      <c r="A62" s="13"/>
      <c r="B62" s="177" t="s">
        <v>278</v>
      </c>
      <c r="C62" s="178" t="s">
        <v>33</v>
      </c>
      <c r="D62" s="184"/>
      <c r="E62" s="101" t="s">
        <v>457</v>
      </c>
      <c r="F62" s="73" t="s">
        <v>43</v>
      </c>
      <c r="G62" s="36"/>
      <c r="H62" s="232" t="str">
        <f>'CONCEPT AFSTEMMING'!K89</f>
        <v/>
      </c>
      <c r="I62" s="232" t="str">
        <f>'EVALUATIE 1'!K89</f>
        <v/>
      </c>
      <c r="J62" s="232" t="str">
        <f>'EVALUATIE 2'!K89</f>
        <v/>
      </c>
      <c r="K62" s="232" t="str">
        <f>'EVALUATIE 3'!K89</f>
        <v/>
      </c>
      <c r="L62" s="13"/>
      <c r="M62" s="15">
        <f>IF(F62="goed",2,IF(F62="beter",1,IF(F62="uitstekend",0,3)))</f>
        <v>1</v>
      </c>
      <c r="N62" s="13"/>
      <c r="O62" s="398">
        <f t="shared" si="1"/>
        <v>0</v>
      </c>
      <c r="P62" s="398">
        <f t="shared" si="2"/>
        <v>0</v>
      </c>
      <c r="Q62" s="398">
        <f t="shared" si="3"/>
        <v>0</v>
      </c>
      <c r="R62" s="398">
        <f t="shared" si="4"/>
        <v>0</v>
      </c>
      <c r="S62" s="267"/>
      <c r="T62" s="267"/>
    </row>
    <row r="63" spans="1:20" ht="19.05" hidden="1" customHeight="1" x14ac:dyDescent="0.3">
      <c r="A63" s="13"/>
      <c r="B63" s="185" t="s">
        <v>279</v>
      </c>
      <c r="C63" s="179" t="s">
        <v>76</v>
      </c>
      <c r="D63" s="184"/>
      <c r="E63" s="101" t="s">
        <v>31</v>
      </c>
      <c r="F63" s="73" t="s">
        <v>29</v>
      </c>
      <c r="G63" s="36"/>
      <c r="H63" s="180"/>
      <c r="I63" s="181"/>
      <c r="J63" s="181"/>
      <c r="K63" s="181"/>
      <c r="L63" s="13"/>
      <c r="M63" s="15"/>
      <c r="N63" s="13"/>
      <c r="O63" s="398">
        <f t="shared" si="1"/>
        <v>0</v>
      </c>
      <c r="P63" s="398">
        <f t="shared" si="2"/>
        <v>0</v>
      </c>
      <c r="Q63" s="398">
        <f t="shared" si="3"/>
        <v>0</v>
      </c>
      <c r="R63" s="398">
        <f t="shared" si="4"/>
        <v>0</v>
      </c>
      <c r="S63" s="267"/>
      <c r="T63" s="267"/>
    </row>
    <row r="64" spans="1:20" ht="19.05" hidden="1" customHeight="1" x14ac:dyDescent="0.3">
      <c r="A64" s="13"/>
      <c r="B64" s="185" t="s">
        <v>280</v>
      </c>
      <c r="C64" s="179" t="s">
        <v>77</v>
      </c>
      <c r="D64" s="183"/>
      <c r="E64" s="101" t="s">
        <v>31</v>
      </c>
      <c r="F64" s="73" t="s">
        <v>29</v>
      </c>
      <c r="G64" s="36"/>
      <c r="H64" s="181"/>
      <c r="I64" s="181"/>
      <c r="J64" s="181"/>
      <c r="K64" s="181"/>
      <c r="L64" s="13"/>
      <c r="M64" s="15"/>
      <c r="N64" s="13"/>
      <c r="O64" s="398">
        <f t="shared" si="1"/>
        <v>0</v>
      </c>
      <c r="P64" s="398">
        <f t="shared" si="2"/>
        <v>0</v>
      </c>
      <c r="Q64" s="398">
        <f t="shared" si="3"/>
        <v>0</v>
      </c>
      <c r="R64" s="398">
        <f t="shared" si="4"/>
        <v>0</v>
      </c>
      <c r="S64" s="267"/>
      <c r="T64" s="267"/>
    </row>
    <row r="65" spans="1:20" ht="19.05" hidden="1" customHeight="1" x14ac:dyDescent="0.3">
      <c r="A65" s="13"/>
      <c r="B65" s="185" t="s">
        <v>281</v>
      </c>
      <c r="C65" s="179" t="s">
        <v>79</v>
      </c>
      <c r="D65" s="183"/>
      <c r="E65" s="101" t="s">
        <v>31</v>
      </c>
      <c r="F65" s="101" t="s">
        <v>29</v>
      </c>
      <c r="G65" s="36"/>
      <c r="H65" s="181"/>
      <c r="I65" s="181"/>
      <c r="J65" s="181"/>
      <c r="K65" s="181"/>
      <c r="L65" s="13"/>
      <c r="M65" s="15"/>
      <c r="N65" s="13"/>
      <c r="O65" s="398">
        <f t="shared" si="1"/>
        <v>0</v>
      </c>
      <c r="P65" s="398">
        <f t="shared" si="2"/>
        <v>0</v>
      </c>
      <c r="Q65" s="398">
        <f t="shared" si="3"/>
        <v>0</v>
      </c>
      <c r="R65" s="398">
        <f t="shared" si="4"/>
        <v>0</v>
      </c>
      <c r="S65" s="267"/>
      <c r="T65" s="267"/>
    </row>
    <row r="66" spans="1:20" ht="19.05" hidden="1" customHeight="1" x14ac:dyDescent="0.3">
      <c r="A66" s="13"/>
      <c r="B66" s="185" t="s">
        <v>282</v>
      </c>
      <c r="C66" s="179" t="s">
        <v>283</v>
      </c>
      <c r="D66" s="183"/>
      <c r="E66" s="101" t="s">
        <v>201</v>
      </c>
      <c r="F66" s="101" t="s">
        <v>29</v>
      </c>
      <c r="G66" s="36"/>
      <c r="H66" s="181"/>
      <c r="I66" s="181"/>
      <c r="J66" s="181"/>
      <c r="K66" s="181"/>
      <c r="L66" s="13"/>
      <c r="M66" s="15"/>
      <c r="N66" s="13"/>
      <c r="O66" s="398">
        <f t="shared" si="1"/>
        <v>0</v>
      </c>
      <c r="P66" s="398">
        <f t="shared" si="2"/>
        <v>0</v>
      </c>
      <c r="Q66" s="398">
        <f t="shared" si="3"/>
        <v>0</v>
      </c>
      <c r="R66" s="398">
        <f t="shared" si="4"/>
        <v>0</v>
      </c>
      <c r="S66" s="267"/>
      <c r="T66" s="267"/>
    </row>
    <row r="67" spans="1:20" ht="19.05" customHeight="1" x14ac:dyDescent="0.3">
      <c r="A67" s="13"/>
      <c r="B67" s="177" t="s">
        <v>284</v>
      </c>
      <c r="C67" s="178" t="s">
        <v>34</v>
      </c>
      <c r="D67" s="183"/>
      <c r="E67" s="101" t="s">
        <v>457</v>
      </c>
      <c r="F67" s="101" t="s">
        <v>43</v>
      </c>
      <c r="G67" s="36"/>
      <c r="H67" s="232" t="str">
        <f>'CONCEPT AFSTEMMING'!K95</f>
        <v/>
      </c>
      <c r="I67" s="232" t="str">
        <f>'EVALUATIE 1'!K95</f>
        <v/>
      </c>
      <c r="J67" s="232" t="str">
        <f>'EVALUATIE 2'!K95</f>
        <v/>
      </c>
      <c r="K67" s="232" t="str">
        <f>'EVALUATIE 3'!K95</f>
        <v/>
      </c>
      <c r="L67" s="13"/>
      <c r="M67" s="15">
        <f>IF(F67="goed",2,IF(F67="beter",1,IF(F67="uitstekend",0,3)))</f>
        <v>1</v>
      </c>
      <c r="N67" s="13"/>
      <c r="O67" s="398">
        <f t="shared" si="1"/>
        <v>0</v>
      </c>
      <c r="P67" s="398">
        <f t="shared" si="2"/>
        <v>0</v>
      </c>
      <c r="Q67" s="398">
        <f t="shared" si="3"/>
        <v>0</v>
      </c>
      <c r="R67" s="398">
        <f t="shared" si="4"/>
        <v>0</v>
      </c>
      <c r="S67" s="267"/>
      <c r="T67" s="267"/>
    </row>
    <row r="68" spans="1:20" ht="19.05" hidden="1" customHeight="1" x14ac:dyDescent="0.3">
      <c r="A68" s="13"/>
      <c r="B68" s="185" t="s">
        <v>285</v>
      </c>
      <c r="C68" s="179" t="s">
        <v>132</v>
      </c>
      <c r="D68" s="183"/>
      <c r="E68" s="101" t="s">
        <v>31</v>
      </c>
      <c r="F68" s="101" t="s">
        <v>29</v>
      </c>
      <c r="G68" s="36"/>
      <c r="H68" s="181"/>
      <c r="I68" s="181"/>
      <c r="J68" s="181"/>
      <c r="K68" s="181"/>
      <c r="L68" s="13"/>
      <c r="M68" s="15"/>
      <c r="N68" s="13"/>
      <c r="O68" s="398">
        <f t="shared" si="1"/>
        <v>0</v>
      </c>
      <c r="P68" s="398">
        <f t="shared" si="2"/>
        <v>0</v>
      </c>
      <c r="Q68" s="398">
        <f t="shared" si="3"/>
        <v>0</v>
      </c>
      <c r="R68" s="398">
        <f t="shared" si="4"/>
        <v>0</v>
      </c>
      <c r="S68" s="267"/>
      <c r="T68" s="267"/>
    </row>
    <row r="69" spans="1:20" ht="19.05" hidden="1" customHeight="1" x14ac:dyDescent="0.3">
      <c r="A69" s="13"/>
      <c r="B69" s="185" t="s">
        <v>287</v>
      </c>
      <c r="C69" s="179" t="s">
        <v>120</v>
      </c>
      <c r="D69" s="183"/>
      <c r="E69" s="101" t="s">
        <v>31</v>
      </c>
      <c r="F69" s="101" t="s">
        <v>29</v>
      </c>
      <c r="G69" s="36"/>
      <c r="H69" s="181"/>
      <c r="I69" s="181"/>
      <c r="J69" s="181"/>
      <c r="K69" s="181"/>
      <c r="L69" s="13"/>
      <c r="M69" s="15"/>
      <c r="N69" s="13"/>
      <c r="O69" s="398">
        <f t="shared" si="1"/>
        <v>0</v>
      </c>
      <c r="P69" s="398">
        <f t="shared" si="2"/>
        <v>0</v>
      </c>
      <c r="Q69" s="398">
        <f t="shared" si="3"/>
        <v>0</v>
      </c>
      <c r="R69" s="398">
        <f t="shared" si="4"/>
        <v>0</v>
      </c>
      <c r="S69" s="267"/>
      <c r="T69" s="267"/>
    </row>
    <row r="70" spans="1:20" ht="19.05" hidden="1" customHeight="1" x14ac:dyDescent="0.3">
      <c r="A70" s="13"/>
      <c r="B70" s="185" t="s">
        <v>288</v>
      </c>
      <c r="C70" s="179" t="s">
        <v>121</v>
      </c>
      <c r="D70" s="183"/>
      <c r="E70" s="101" t="s">
        <v>31</v>
      </c>
      <c r="F70" s="101" t="s">
        <v>29</v>
      </c>
      <c r="G70" s="36"/>
      <c r="H70" s="181"/>
      <c r="I70" s="181"/>
      <c r="J70" s="181"/>
      <c r="K70" s="181"/>
      <c r="L70" s="13"/>
      <c r="M70" s="15"/>
      <c r="N70" s="13"/>
      <c r="O70" s="398">
        <f t="shared" si="1"/>
        <v>0</v>
      </c>
      <c r="P70" s="398">
        <f t="shared" si="2"/>
        <v>0</v>
      </c>
      <c r="Q70" s="398">
        <f t="shared" si="3"/>
        <v>0</v>
      </c>
      <c r="R70" s="398">
        <f t="shared" si="4"/>
        <v>0</v>
      </c>
      <c r="S70" s="267"/>
      <c r="T70" s="267"/>
    </row>
    <row r="71" spans="1:20" ht="19.05" hidden="1" customHeight="1" x14ac:dyDescent="0.3">
      <c r="A71" s="13"/>
      <c r="B71" s="185" t="s">
        <v>289</v>
      </c>
      <c r="C71" s="179" t="s">
        <v>290</v>
      </c>
      <c r="D71" s="183"/>
      <c r="E71" s="101" t="s">
        <v>201</v>
      </c>
      <c r="F71" s="101" t="s">
        <v>29</v>
      </c>
      <c r="G71" s="36"/>
      <c r="H71" s="181"/>
      <c r="I71" s="181"/>
      <c r="J71" s="181"/>
      <c r="K71" s="181"/>
      <c r="L71" s="13"/>
      <c r="M71" s="15"/>
      <c r="N71" s="13"/>
      <c r="O71" s="398">
        <f t="shared" si="1"/>
        <v>0</v>
      </c>
      <c r="P71" s="398">
        <f t="shared" si="2"/>
        <v>0</v>
      </c>
      <c r="Q71" s="398">
        <f t="shared" si="3"/>
        <v>0</v>
      </c>
      <c r="R71" s="398">
        <f t="shared" si="4"/>
        <v>0</v>
      </c>
      <c r="S71" s="267"/>
      <c r="T71" s="267"/>
    </row>
    <row r="72" spans="1:20" ht="19.05" hidden="1" customHeight="1" x14ac:dyDescent="0.3">
      <c r="A72" s="13"/>
      <c r="B72" s="185" t="s">
        <v>291</v>
      </c>
      <c r="C72" s="179" t="s">
        <v>292</v>
      </c>
      <c r="D72" s="183"/>
      <c r="E72" s="101" t="s">
        <v>31</v>
      </c>
      <c r="F72" s="101" t="s">
        <v>29</v>
      </c>
      <c r="G72" s="36"/>
      <c r="H72" s="181"/>
      <c r="I72" s="181"/>
      <c r="J72" s="181"/>
      <c r="K72" s="181"/>
      <c r="L72" s="13"/>
      <c r="M72" s="15"/>
      <c r="N72" s="13"/>
      <c r="O72" s="398">
        <f t="shared" ref="O72:O135" si="5">IF(H72="",0,IF(ISBLANK(H72),0,IF(H72=0,0,IF(H72="nvt",0,IF(AND($F72="/",H72="goed"),1,IF(AND($F72="/",H72="beter"),2,IF(AND($F72="/",H72="uitstekend"),3,IF(AND($F72="goed",H72="goed"),0,IF(AND($F72="goed",H72="beter"),1,IF(AND($F72="goed",H72="uitstekend"),2,IF(AND($F72="beter",H72="goed"),0,IF(AND($F72="beter",H72="beter"),0,IF(AND($F72="beter",H72="uitstekend"),1,IF(AND($F72="uitstekend",H72="goed"),0,IF(AND($F72="uitstekend",H72="beter"),0,IF(AND($F72="uitstekend",H72="uitstekend"),0))))))))))))))))</f>
        <v>0</v>
      </c>
      <c r="P72" s="398">
        <f t="shared" ref="P72:P135" si="6">IF(I72="",0,IF(ISBLANK(I72),0,IF(I72=0,0,IF(I72="nvt",0,IF(AND($F72="/",I72="goed"),1,IF(AND($F72="/",I72="beter"),2,IF(AND($F72="/",I72="uitstekend"),3,IF(AND($F72="goed",I72="goed"),0,IF(AND($F72="goed",I72="beter"),1,IF(AND($F72="goed",I72="uitstekend"),2,IF(AND($F72="beter",I72="goed"),0,IF(AND($F72="beter",I72="beter"),0,IF(AND($F72="beter",I72="uitstekend"),1,IF(AND($F72="uitstekend",I72="goed"),0,IF(AND($F72="uitstekend",I72="beter"),0,IF(AND($F72="uitstekend",I72="uitstekend"),0))))))))))))))))</f>
        <v>0</v>
      </c>
      <c r="Q72" s="398">
        <f t="shared" ref="Q72:Q135" si="7">IF(J72="",0,IF(ISBLANK(J72),0,IF(J72=0,0,IF(J72="nvt",0,IF(AND($F72="/",J72="goed"),1,IF(AND($F72="/",J72="beter"),2,IF(AND($F72="/",J72="uitstekend"),3,IF(AND($F72="goed",J72="goed"),0,IF(AND($F72="goed",J72="beter"),1,IF(AND($F72="goed",J72="uitstekend"),2,IF(AND($F72="beter",J72="goed"),0,IF(AND($F72="beter",J72="beter"),0,IF(AND($F72="beter",J72="uitstekend"),1,IF(AND($F72="uitstekend",J72="goed"),0,IF(AND($F72="uitstekend",J72="beter"),0,IF(AND($F72="uitstekend",J72="uitstekend"),0))))))))))))))))</f>
        <v>0</v>
      </c>
      <c r="R72" s="398">
        <f t="shared" ref="R72:R135" si="8">IF(K72="",0,IF(ISBLANK(K72),0,IF(K72=0,0,IF(K72="nvt",0,IF(AND($F72="/",K72="goed"),1,IF(AND($F72="/",K72="beter"),2,IF(AND($F72="/",K72="uitstekend"),3,IF(AND($F72="goed",K72="goed"),0,IF(AND($F72="goed",K72="beter"),1,IF(AND($F72="goed",K72="uitstekend"),2,IF(AND($F72="beter",K72="goed"),0,IF(AND($F72="beter",K72="beter"),0,IF(AND($F72="beter",K72="uitstekend"),1,IF(AND($F72="uitstekend",K72="goed"),0,IF(AND($F72="uitstekend",K72="beter"),0,IF(AND($F72="uitstekend",K72="uitstekend"),0))))))))))))))))</f>
        <v>0</v>
      </c>
      <c r="S72" s="267"/>
      <c r="T72" s="267"/>
    </row>
    <row r="73" spans="1:20" ht="19.05" customHeight="1" x14ac:dyDescent="0.3">
      <c r="A73" s="13"/>
      <c r="B73" s="177" t="s">
        <v>293</v>
      </c>
      <c r="C73" s="178" t="s">
        <v>35</v>
      </c>
      <c r="D73" s="183"/>
      <c r="E73" s="101"/>
      <c r="F73" s="101" t="s">
        <v>43</v>
      </c>
      <c r="G73" s="36"/>
      <c r="H73" s="232" t="str">
        <f>'CONCEPT AFSTEMMING'!K112</f>
        <v/>
      </c>
      <c r="I73" s="232" t="str">
        <f>'EVALUATIE 1'!K112</f>
        <v/>
      </c>
      <c r="J73" s="232" t="str">
        <f>'EVALUATIE 2'!K112</f>
        <v/>
      </c>
      <c r="K73" s="232" t="str">
        <f>'EVALUATIE 3'!K112</f>
        <v/>
      </c>
      <c r="L73" s="13"/>
      <c r="M73" s="15">
        <f>IF(F73="goed",2,IF(F73="beter",1,IF(F73="uitstekend",0,3)))</f>
        <v>1</v>
      </c>
      <c r="N73" s="13"/>
      <c r="O73" s="398">
        <f t="shared" si="5"/>
        <v>0</v>
      </c>
      <c r="P73" s="398">
        <f t="shared" si="6"/>
        <v>0</v>
      </c>
      <c r="Q73" s="398">
        <f t="shared" si="7"/>
        <v>0</v>
      </c>
      <c r="R73" s="398">
        <f t="shared" si="8"/>
        <v>0</v>
      </c>
      <c r="S73" s="267"/>
      <c r="T73" s="267"/>
    </row>
    <row r="74" spans="1:20" ht="19.05" hidden="1" customHeight="1" x14ac:dyDescent="0.3">
      <c r="A74" s="13"/>
      <c r="B74" s="185" t="s">
        <v>294</v>
      </c>
      <c r="C74" s="179" t="s">
        <v>295</v>
      </c>
      <c r="D74" s="183"/>
      <c r="E74" s="101" t="s">
        <v>31</v>
      </c>
      <c r="F74" s="101" t="s">
        <v>29</v>
      </c>
      <c r="G74" s="36"/>
      <c r="H74" s="232"/>
      <c r="I74" s="232"/>
      <c r="J74" s="232"/>
      <c r="K74" s="232" t="str">
        <f>'EVALUATIE 3'!K113</f>
        <v/>
      </c>
      <c r="L74" s="13"/>
      <c r="M74" s="15"/>
      <c r="N74" s="13"/>
      <c r="O74" s="398">
        <f t="shared" si="5"/>
        <v>0</v>
      </c>
      <c r="P74" s="398">
        <f t="shared" si="6"/>
        <v>0</v>
      </c>
      <c r="Q74" s="398">
        <f t="shared" si="7"/>
        <v>0</v>
      </c>
      <c r="R74" s="398">
        <f t="shared" si="8"/>
        <v>0</v>
      </c>
      <c r="S74" s="267"/>
      <c r="T74" s="267"/>
    </row>
    <row r="75" spans="1:20" ht="19.05" hidden="1" customHeight="1" x14ac:dyDescent="0.3">
      <c r="A75" s="13"/>
      <c r="B75" s="185" t="s">
        <v>297</v>
      </c>
      <c r="C75" s="179" t="s">
        <v>298</v>
      </c>
      <c r="D75" s="183"/>
      <c r="E75" s="101" t="s">
        <v>201</v>
      </c>
      <c r="F75" s="101" t="s">
        <v>28</v>
      </c>
      <c r="G75" s="36"/>
      <c r="H75" s="232"/>
      <c r="I75" s="232"/>
      <c r="J75" s="232"/>
      <c r="K75" s="232" t="str">
        <f>'EVALUATIE 3'!K114</f>
        <v/>
      </c>
      <c r="L75" s="13"/>
      <c r="M75" s="15"/>
      <c r="N75" s="13"/>
      <c r="O75" s="398">
        <f t="shared" si="5"/>
        <v>0</v>
      </c>
      <c r="P75" s="398">
        <f t="shared" si="6"/>
        <v>0</v>
      </c>
      <c r="Q75" s="398">
        <f t="shared" si="7"/>
        <v>0</v>
      </c>
      <c r="R75" s="398">
        <f t="shared" si="8"/>
        <v>0</v>
      </c>
      <c r="S75" s="267"/>
      <c r="T75" s="267"/>
    </row>
    <row r="76" spans="1:20" ht="19.05" hidden="1" customHeight="1" x14ac:dyDescent="0.3">
      <c r="A76" s="13"/>
      <c r="B76" s="185" t="s">
        <v>299</v>
      </c>
      <c r="C76" s="179" t="s">
        <v>66</v>
      </c>
      <c r="D76" s="183"/>
      <c r="E76" s="101" t="s">
        <v>31</v>
      </c>
      <c r="F76" s="101" t="s">
        <v>29</v>
      </c>
      <c r="G76" s="36"/>
      <c r="H76" s="232"/>
      <c r="I76" s="232"/>
      <c r="J76" s="232"/>
      <c r="K76" s="232" t="str">
        <f>'EVALUATIE 3'!K115</f>
        <v/>
      </c>
      <c r="L76" s="13"/>
      <c r="M76" s="15"/>
      <c r="N76" s="13"/>
      <c r="O76" s="398">
        <f t="shared" si="5"/>
        <v>0</v>
      </c>
      <c r="P76" s="398">
        <f t="shared" si="6"/>
        <v>0</v>
      </c>
      <c r="Q76" s="398">
        <f t="shared" si="7"/>
        <v>0</v>
      </c>
      <c r="R76" s="398">
        <f t="shared" si="8"/>
        <v>0</v>
      </c>
      <c r="S76" s="267"/>
      <c r="T76" s="267"/>
    </row>
    <row r="77" spans="1:20" ht="19.05" hidden="1" customHeight="1" x14ac:dyDescent="0.3">
      <c r="A77" s="13"/>
      <c r="B77" s="185" t="s">
        <v>300</v>
      </c>
      <c r="C77" s="179" t="s">
        <v>301</v>
      </c>
      <c r="D77" s="183"/>
      <c r="E77" s="101" t="s">
        <v>31</v>
      </c>
      <c r="F77" s="101" t="s">
        <v>29</v>
      </c>
      <c r="G77" s="36"/>
      <c r="H77" s="232"/>
      <c r="I77" s="232"/>
      <c r="J77" s="232"/>
      <c r="K77" s="232" t="str">
        <f>'EVALUATIE 3'!K116</f>
        <v/>
      </c>
      <c r="L77" s="13"/>
      <c r="M77" s="15"/>
      <c r="N77" s="13"/>
      <c r="O77" s="398">
        <f t="shared" si="5"/>
        <v>0</v>
      </c>
      <c r="P77" s="398">
        <f t="shared" si="6"/>
        <v>0</v>
      </c>
      <c r="Q77" s="398">
        <f t="shared" si="7"/>
        <v>0</v>
      </c>
      <c r="R77" s="398">
        <f t="shared" si="8"/>
        <v>0</v>
      </c>
      <c r="S77" s="267"/>
      <c r="T77" s="267"/>
    </row>
    <row r="78" spans="1:20" ht="19.05" hidden="1" customHeight="1" x14ac:dyDescent="0.3">
      <c r="A78" s="13"/>
      <c r="B78" s="185" t="s">
        <v>302</v>
      </c>
      <c r="C78" s="179" t="s">
        <v>145</v>
      </c>
      <c r="D78" s="183"/>
      <c r="E78" s="101" t="s">
        <v>31</v>
      </c>
      <c r="F78" s="101" t="s">
        <v>29</v>
      </c>
      <c r="G78" s="36"/>
      <c r="H78" s="232"/>
      <c r="I78" s="232"/>
      <c r="J78" s="232"/>
      <c r="K78" s="232" t="str">
        <f>'EVALUATIE 3'!K117</f>
        <v/>
      </c>
      <c r="L78" s="13"/>
      <c r="M78" s="15"/>
      <c r="N78" s="13"/>
      <c r="O78" s="398">
        <f t="shared" si="5"/>
        <v>0</v>
      </c>
      <c r="P78" s="398">
        <f t="shared" si="6"/>
        <v>0</v>
      </c>
      <c r="Q78" s="398">
        <f t="shared" si="7"/>
        <v>0</v>
      </c>
      <c r="R78" s="398">
        <f t="shared" si="8"/>
        <v>0</v>
      </c>
      <c r="S78" s="267"/>
      <c r="T78" s="267"/>
    </row>
    <row r="79" spans="1:20" ht="19.05" hidden="1" customHeight="1" x14ac:dyDescent="0.3">
      <c r="A79" s="13"/>
      <c r="B79" s="185" t="s">
        <v>303</v>
      </c>
      <c r="C79" s="179" t="s">
        <v>138</v>
      </c>
      <c r="D79" s="183"/>
      <c r="E79" s="101" t="s">
        <v>31</v>
      </c>
      <c r="F79" s="101" t="s">
        <v>29</v>
      </c>
      <c r="G79" s="36"/>
      <c r="H79" s="232"/>
      <c r="I79" s="232"/>
      <c r="J79" s="232"/>
      <c r="K79" s="232" t="str">
        <f>'EVALUATIE 3'!K118</f>
        <v/>
      </c>
      <c r="L79" s="13"/>
      <c r="M79" s="15"/>
      <c r="N79" s="13"/>
      <c r="O79" s="398">
        <f t="shared" si="5"/>
        <v>0</v>
      </c>
      <c r="P79" s="398">
        <f t="shared" si="6"/>
        <v>0</v>
      </c>
      <c r="Q79" s="398">
        <f t="shared" si="7"/>
        <v>0</v>
      </c>
      <c r="R79" s="398">
        <f t="shared" si="8"/>
        <v>0</v>
      </c>
      <c r="S79" s="267"/>
      <c r="T79" s="267"/>
    </row>
    <row r="80" spans="1:20" ht="19.05" hidden="1" customHeight="1" x14ac:dyDescent="0.3">
      <c r="A80" s="13"/>
      <c r="B80" s="185" t="s">
        <v>304</v>
      </c>
      <c r="C80" s="179" t="s">
        <v>305</v>
      </c>
      <c r="D80" s="183"/>
      <c r="E80" s="101" t="s">
        <v>31</v>
      </c>
      <c r="F80" s="101" t="s">
        <v>29</v>
      </c>
      <c r="G80" s="36"/>
      <c r="H80" s="232"/>
      <c r="I80" s="232"/>
      <c r="J80" s="232"/>
      <c r="K80" s="232" t="str">
        <f>'EVALUATIE 3'!K119</f>
        <v/>
      </c>
      <c r="L80" s="13"/>
      <c r="M80" s="15"/>
      <c r="N80" s="13"/>
      <c r="O80" s="398">
        <f t="shared" si="5"/>
        <v>0</v>
      </c>
      <c r="P80" s="398">
        <f t="shared" si="6"/>
        <v>0</v>
      </c>
      <c r="Q80" s="398">
        <f t="shared" si="7"/>
        <v>0</v>
      </c>
      <c r="R80" s="398">
        <f t="shared" si="8"/>
        <v>0</v>
      </c>
      <c r="S80" s="267"/>
      <c r="T80" s="267"/>
    </row>
    <row r="81" spans="1:20" ht="19.05" hidden="1" customHeight="1" x14ac:dyDescent="0.3">
      <c r="A81" s="13"/>
      <c r="B81" s="185" t="s">
        <v>306</v>
      </c>
      <c r="C81" s="179" t="s">
        <v>307</v>
      </c>
      <c r="D81" s="183"/>
      <c r="E81" s="101" t="s">
        <v>31</v>
      </c>
      <c r="F81" s="101" t="s">
        <v>29</v>
      </c>
      <c r="G81" s="36"/>
      <c r="H81" s="232"/>
      <c r="I81" s="232"/>
      <c r="J81" s="232"/>
      <c r="K81" s="232" t="str">
        <f>'EVALUATIE 3'!K120</f>
        <v/>
      </c>
      <c r="L81" s="13"/>
      <c r="M81" s="15"/>
      <c r="N81" s="13"/>
      <c r="O81" s="398">
        <f t="shared" si="5"/>
        <v>0</v>
      </c>
      <c r="P81" s="398">
        <f t="shared" si="6"/>
        <v>0</v>
      </c>
      <c r="Q81" s="398">
        <f t="shared" si="7"/>
        <v>0</v>
      </c>
      <c r="R81" s="398">
        <f t="shared" si="8"/>
        <v>0</v>
      </c>
      <c r="S81" s="267"/>
      <c r="T81" s="267"/>
    </row>
    <row r="82" spans="1:20" ht="19.05" hidden="1" customHeight="1" x14ac:dyDescent="0.3">
      <c r="A82" s="13"/>
      <c r="B82" s="185" t="s">
        <v>308</v>
      </c>
      <c r="C82" s="179" t="s">
        <v>309</v>
      </c>
      <c r="D82" s="183"/>
      <c r="E82" s="101" t="s">
        <v>31</v>
      </c>
      <c r="F82" s="101" t="s">
        <v>29</v>
      </c>
      <c r="G82" s="36"/>
      <c r="H82" s="232"/>
      <c r="I82" s="232"/>
      <c r="J82" s="232"/>
      <c r="K82" s="232" t="str">
        <f>'EVALUATIE 3'!K121</f>
        <v/>
      </c>
      <c r="L82" s="13"/>
      <c r="M82" s="15"/>
      <c r="N82" s="13"/>
      <c r="O82" s="398">
        <f t="shared" si="5"/>
        <v>0</v>
      </c>
      <c r="P82" s="398">
        <f t="shared" si="6"/>
        <v>0</v>
      </c>
      <c r="Q82" s="398">
        <f t="shared" si="7"/>
        <v>0</v>
      </c>
      <c r="R82" s="398">
        <f t="shared" si="8"/>
        <v>0</v>
      </c>
      <c r="S82" s="267"/>
      <c r="T82" s="267"/>
    </row>
    <row r="83" spans="1:20" ht="19.05" hidden="1" customHeight="1" x14ac:dyDescent="0.3">
      <c r="A83" s="13"/>
      <c r="B83" s="185" t="s">
        <v>310</v>
      </c>
      <c r="C83" s="179" t="s">
        <v>311</v>
      </c>
      <c r="D83" s="183"/>
      <c r="E83" s="101" t="s">
        <v>31</v>
      </c>
      <c r="F83" s="101" t="s">
        <v>29</v>
      </c>
      <c r="G83" s="36"/>
      <c r="H83" s="232"/>
      <c r="I83" s="232"/>
      <c r="J83" s="232"/>
      <c r="K83" s="232" t="str">
        <f>'EVALUATIE 3'!K122</f>
        <v/>
      </c>
      <c r="L83" s="13"/>
      <c r="M83" s="15"/>
      <c r="N83" s="13"/>
      <c r="O83" s="398">
        <f t="shared" si="5"/>
        <v>0</v>
      </c>
      <c r="P83" s="398">
        <f t="shared" si="6"/>
        <v>0</v>
      </c>
      <c r="Q83" s="398">
        <f t="shared" si="7"/>
        <v>0</v>
      </c>
      <c r="R83" s="398">
        <f t="shared" si="8"/>
        <v>0</v>
      </c>
      <c r="S83" s="267"/>
      <c r="T83" s="267"/>
    </row>
    <row r="84" spans="1:20" s="278" customFormat="1" ht="19.05" customHeight="1" x14ac:dyDescent="0.3">
      <c r="A84" s="13"/>
      <c r="B84" s="177" t="s">
        <v>544</v>
      </c>
      <c r="C84" s="178" t="s">
        <v>545</v>
      </c>
      <c r="D84" s="183"/>
      <c r="E84" s="101"/>
      <c r="F84" s="101" t="s">
        <v>1</v>
      </c>
      <c r="G84" s="36"/>
      <c r="H84" s="232" t="str">
        <f>'CONCEPT AFSTEMMING'!K124</f>
        <v/>
      </c>
      <c r="I84" s="232" t="str">
        <f>'EVALUATIE 1'!K124</f>
        <v/>
      </c>
      <c r="J84" s="232" t="str">
        <f>'EVALUATIE 2'!K124</f>
        <v/>
      </c>
      <c r="K84" s="232" t="str">
        <f>'EVALUATIE 3'!K124</f>
        <v/>
      </c>
      <c r="L84" s="13"/>
      <c r="M84" s="15">
        <f>IF(F84="goed",2,IF(F84="beter",1,IF(F84="uitstekend",0,3)))</f>
        <v>0</v>
      </c>
      <c r="N84" s="13"/>
      <c r="O84" s="398">
        <f t="shared" si="5"/>
        <v>0</v>
      </c>
      <c r="P84" s="398">
        <f t="shared" si="6"/>
        <v>0</v>
      </c>
      <c r="Q84" s="398">
        <f t="shared" si="7"/>
        <v>0</v>
      </c>
      <c r="R84" s="398">
        <f t="shared" si="8"/>
        <v>0</v>
      </c>
      <c r="S84" s="267"/>
      <c r="T84" s="267"/>
    </row>
    <row r="85" spans="1:20" s="278" customFormat="1" ht="19.05" hidden="1" customHeight="1" x14ac:dyDescent="0.3">
      <c r="A85" s="13"/>
      <c r="B85" s="185" t="s">
        <v>546</v>
      </c>
      <c r="C85" s="179" t="s">
        <v>543</v>
      </c>
      <c r="D85" s="183"/>
      <c r="E85" s="101" t="s">
        <v>31</v>
      </c>
      <c r="F85" s="101" t="s">
        <v>29</v>
      </c>
      <c r="G85" s="36"/>
      <c r="H85" s="181"/>
      <c r="I85" s="181"/>
      <c r="J85" s="181"/>
      <c r="K85" s="181"/>
      <c r="L85" s="13"/>
      <c r="M85" s="15"/>
      <c r="N85" s="13"/>
      <c r="O85" s="398">
        <f t="shared" si="5"/>
        <v>0</v>
      </c>
      <c r="P85" s="398">
        <f t="shared" si="6"/>
        <v>0</v>
      </c>
      <c r="Q85" s="398">
        <f t="shared" si="7"/>
        <v>0</v>
      </c>
      <c r="R85" s="398">
        <f t="shared" si="8"/>
        <v>0</v>
      </c>
      <c r="S85" s="267"/>
      <c r="T85" s="267"/>
    </row>
    <row r="86" spans="1:20" ht="19.05" customHeight="1" x14ac:dyDescent="0.3">
      <c r="A86" s="13"/>
      <c r="B86" s="177" t="s">
        <v>8</v>
      </c>
      <c r="C86" s="178" t="s">
        <v>36</v>
      </c>
      <c r="D86" s="183"/>
      <c r="E86" s="101"/>
      <c r="F86" s="101" t="s">
        <v>1</v>
      </c>
      <c r="G86" s="36"/>
      <c r="H86" s="232" t="str">
        <f>'CONCEPT AFSTEMMING'!K127</f>
        <v/>
      </c>
      <c r="I86" s="232" t="str">
        <f>'EVALUATIE 1'!K127</f>
        <v/>
      </c>
      <c r="J86" s="232" t="str">
        <f>'EVALUATIE 2'!K127</f>
        <v/>
      </c>
      <c r="K86" s="232" t="str">
        <f>'EVALUATIE 3'!K127</f>
        <v/>
      </c>
      <c r="L86" s="13"/>
      <c r="M86" s="15">
        <f>IF(F86="goed",2,IF(F86="beter",1,IF(F86="uitstekend",0,3)))</f>
        <v>0</v>
      </c>
      <c r="N86" s="13"/>
      <c r="O86" s="398">
        <f t="shared" si="5"/>
        <v>0</v>
      </c>
      <c r="P86" s="398">
        <f t="shared" si="6"/>
        <v>0</v>
      </c>
      <c r="Q86" s="398">
        <f t="shared" si="7"/>
        <v>0</v>
      </c>
      <c r="R86" s="398">
        <f t="shared" si="8"/>
        <v>0</v>
      </c>
      <c r="S86" s="267"/>
      <c r="T86" s="267"/>
    </row>
    <row r="87" spans="1:20" s="282" customFormat="1" ht="19.05" hidden="1" customHeight="1" x14ac:dyDescent="0.3">
      <c r="A87" s="13"/>
      <c r="B87" s="185" t="s">
        <v>562</v>
      </c>
      <c r="C87" s="179" t="s">
        <v>561</v>
      </c>
      <c r="D87" s="183"/>
      <c r="E87" s="101" t="s">
        <v>31</v>
      </c>
      <c r="F87" s="101" t="s">
        <v>1</v>
      </c>
      <c r="G87" s="36"/>
      <c r="H87" s="181"/>
      <c r="I87" s="181"/>
      <c r="J87" s="181"/>
      <c r="K87" s="181"/>
      <c r="L87" s="13"/>
      <c r="M87" s="15"/>
      <c r="N87" s="13"/>
      <c r="O87" s="398">
        <f t="shared" si="5"/>
        <v>0</v>
      </c>
      <c r="P87" s="398">
        <f t="shared" si="6"/>
        <v>0</v>
      </c>
      <c r="Q87" s="398">
        <f t="shared" si="7"/>
        <v>0</v>
      </c>
      <c r="R87" s="398">
        <f t="shared" si="8"/>
        <v>0</v>
      </c>
      <c r="S87" s="267"/>
      <c r="T87" s="267"/>
    </row>
    <row r="88" spans="1:20" s="282" customFormat="1" ht="19.05" hidden="1" customHeight="1" x14ac:dyDescent="0.3">
      <c r="A88" s="13"/>
      <c r="B88" s="185" t="s">
        <v>563</v>
      </c>
      <c r="C88" s="179" t="s">
        <v>564</v>
      </c>
      <c r="D88" s="183"/>
      <c r="E88" s="101" t="s">
        <v>31</v>
      </c>
      <c r="F88" s="101" t="s">
        <v>1</v>
      </c>
      <c r="G88" s="36"/>
      <c r="H88" s="181"/>
      <c r="I88" s="181"/>
      <c r="J88" s="181"/>
      <c r="K88" s="181"/>
      <c r="L88" s="13"/>
      <c r="M88" s="15"/>
      <c r="N88" s="13"/>
      <c r="O88" s="398">
        <f t="shared" si="5"/>
        <v>0</v>
      </c>
      <c r="P88" s="398">
        <f t="shared" si="6"/>
        <v>0</v>
      </c>
      <c r="Q88" s="398">
        <f t="shared" si="7"/>
        <v>0</v>
      </c>
      <c r="R88" s="398">
        <f t="shared" si="8"/>
        <v>0</v>
      </c>
      <c r="S88" s="267"/>
      <c r="T88" s="267"/>
    </row>
    <row r="89" spans="1:20" ht="19.05" customHeight="1" x14ac:dyDescent="0.3">
      <c r="A89" s="13"/>
      <c r="B89" s="177" t="s">
        <v>9</v>
      </c>
      <c r="C89" s="178" t="s">
        <v>37</v>
      </c>
      <c r="D89" s="183"/>
      <c r="E89" s="101" t="s">
        <v>457</v>
      </c>
      <c r="F89" s="101" t="s">
        <v>43</v>
      </c>
      <c r="G89" s="36"/>
      <c r="H89" s="232" t="str">
        <f>'CONCEPT AFSTEMMING'!K131</f>
        <v/>
      </c>
      <c r="I89" s="232" t="str">
        <f>'EVALUATIE 1'!K131</f>
        <v/>
      </c>
      <c r="J89" s="232" t="str">
        <f>'EVALUATIE 2'!K131</f>
        <v/>
      </c>
      <c r="K89" s="232" t="str">
        <f>'EVALUATIE 3'!K131</f>
        <v/>
      </c>
      <c r="L89" s="13"/>
      <c r="M89" s="15">
        <f>IF(F89="goed",2,IF(F89="beter",1,IF(F89="uitstekend",0,3)))</f>
        <v>1</v>
      </c>
      <c r="N89" s="13"/>
      <c r="O89" s="398">
        <f t="shared" si="5"/>
        <v>0</v>
      </c>
      <c r="P89" s="398">
        <f t="shared" si="6"/>
        <v>0</v>
      </c>
      <c r="Q89" s="398">
        <f t="shared" si="7"/>
        <v>0</v>
      </c>
      <c r="R89" s="398">
        <f t="shared" si="8"/>
        <v>0</v>
      </c>
      <c r="S89" s="267"/>
      <c r="T89" s="267"/>
    </row>
    <row r="90" spans="1:20" ht="19.05" hidden="1" customHeight="1" x14ac:dyDescent="0.3">
      <c r="A90" s="13"/>
      <c r="B90" s="185" t="s">
        <v>312</v>
      </c>
      <c r="C90" s="183" t="s">
        <v>313</v>
      </c>
      <c r="D90" s="183"/>
      <c r="E90" s="101" t="s">
        <v>31</v>
      </c>
      <c r="F90" s="101" t="s">
        <v>43</v>
      </c>
      <c r="G90" s="36"/>
      <c r="H90" s="181"/>
      <c r="I90" s="181"/>
      <c r="J90" s="181"/>
      <c r="K90" s="181"/>
      <c r="L90" s="13"/>
      <c r="M90" s="15"/>
      <c r="N90" s="13"/>
      <c r="O90" s="398">
        <f t="shared" si="5"/>
        <v>0</v>
      </c>
      <c r="P90" s="398">
        <f t="shared" si="6"/>
        <v>0</v>
      </c>
      <c r="Q90" s="398">
        <f t="shared" si="7"/>
        <v>0</v>
      </c>
      <c r="R90" s="398">
        <f t="shared" si="8"/>
        <v>0</v>
      </c>
      <c r="S90" s="267"/>
      <c r="T90" s="267"/>
    </row>
    <row r="91" spans="1:20" ht="19.05" customHeight="1" x14ac:dyDescent="0.3">
      <c r="A91" s="13"/>
      <c r="B91" s="177" t="s">
        <v>315</v>
      </c>
      <c r="C91" s="178" t="s">
        <v>316</v>
      </c>
      <c r="D91" s="183"/>
      <c r="E91" s="101"/>
      <c r="F91" s="101" t="s">
        <v>43</v>
      </c>
      <c r="G91" s="36"/>
      <c r="H91" s="232" t="str">
        <f>'CONCEPT AFSTEMMING'!K134</f>
        <v/>
      </c>
      <c r="I91" s="232" t="str">
        <f>'EVALUATIE 1'!K134</f>
        <v/>
      </c>
      <c r="J91" s="232" t="str">
        <f>'EVALUATIE 2'!K134</f>
        <v/>
      </c>
      <c r="K91" s="232" t="str">
        <f>'EVALUATIE 3'!K134</f>
        <v/>
      </c>
      <c r="L91" s="13"/>
      <c r="M91" s="15">
        <f>IF(F91="goed",2,IF(F91="beter",1,IF(F91="uitstekend",0,3)))</f>
        <v>1</v>
      </c>
      <c r="N91" s="13"/>
      <c r="O91" s="398">
        <f t="shared" si="5"/>
        <v>0</v>
      </c>
      <c r="P91" s="398">
        <f t="shared" si="6"/>
        <v>0</v>
      </c>
      <c r="Q91" s="398">
        <f t="shared" si="7"/>
        <v>0</v>
      </c>
      <c r="R91" s="398">
        <f t="shared" si="8"/>
        <v>0</v>
      </c>
      <c r="S91" s="267"/>
      <c r="T91" s="267"/>
    </row>
    <row r="92" spans="1:20" ht="19.05" hidden="1" customHeight="1" x14ac:dyDescent="0.3">
      <c r="A92" s="13"/>
      <c r="B92" s="185" t="s">
        <v>317</v>
      </c>
      <c r="C92" s="179" t="s">
        <v>318</v>
      </c>
      <c r="D92" s="183"/>
      <c r="E92" s="101" t="s">
        <v>31</v>
      </c>
      <c r="F92" s="101" t="s">
        <v>43</v>
      </c>
      <c r="G92" s="36"/>
      <c r="H92" s="181"/>
      <c r="I92" s="181"/>
      <c r="J92" s="181"/>
      <c r="K92" s="181"/>
      <c r="L92" s="13"/>
      <c r="M92" s="15"/>
      <c r="N92" s="13"/>
      <c r="O92" s="398">
        <f t="shared" si="5"/>
        <v>0</v>
      </c>
      <c r="P92" s="398">
        <f t="shared" si="6"/>
        <v>0</v>
      </c>
      <c r="Q92" s="398">
        <f t="shared" si="7"/>
        <v>0</v>
      </c>
      <c r="R92" s="398">
        <f t="shared" si="8"/>
        <v>0</v>
      </c>
      <c r="S92" s="267"/>
      <c r="T92" s="267"/>
    </row>
    <row r="93" spans="1:20" ht="19.05" hidden="1" customHeight="1" x14ac:dyDescent="0.3">
      <c r="A93" s="13"/>
      <c r="B93" s="185" t="s">
        <v>319</v>
      </c>
      <c r="C93" s="179" t="s">
        <v>320</v>
      </c>
      <c r="D93" s="183"/>
      <c r="E93" s="101" t="s">
        <v>201</v>
      </c>
      <c r="F93" s="101" t="s">
        <v>29</v>
      </c>
      <c r="G93" s="36"/>
      <c r="H93" s="181"/>
      <c r="I93" s="181"/>
      <c r="J93" s="181"/>
      <c r="K93" s="181"/>
      <c r="L93" s="13"/>
      <c r="M93" s="15"/>
      <c r="N93" s="13"/>
      <c r="O93" s="398">
        <f t="shared" si="5"/>
        <v>0</v>
      </c>
      <c r="P93" s="398">
        <f t="shared" si="6"/>
        <v>0</v>
      </c>
      <c r="Q93" s="398">
        <f t="shared" si="7"/>
        <v>0</v>
      </c>
      <c r="R93" s="398">
        <f t="shared" si="8"/>
        <v>0</v>
      </c>
      <c r="S93" s="267"/>
      <c r="T93" s="267"/>
    </row>
    <row r="94" spans="1:20" ht="19.05" customHeight="1" x14ac:dyDescent="0.3">
      <c r="A94" s="13"/>
      <c r="B94" s="177" t="s">
        <v>321</v>
      </c>
      <c r="C94" s="178" t="s">
        <v>38</v>
      </c>
      <c r="D94" s="183"/>
      <c r="E94" s="101"/>
      <c r="F94" s="101" t="s">
        <v>43</v>
      </c>
      <c r="G94" s="36"/>
      <c r="H94" s="232" t="str">
        <f>'CONCEPT AFSTEMMING'!K140</f>
        <v/>
      </c>
      <c r="I94" s="232" t="str">
        <f>'EVALUATIE 1'!K140</f>
        <v/>
      </c>
      <c r="J94" s="232" t="str">
        <f>'EVALUATIE 2'!K140</f>
        <v/>
      </c>
      <c r="K94" s="232" t="str">
        <f>'EVALUATIE 3'!K140</f>
        <v/>
      </c>
      <c r="L94" s="13"/>
      <c r="M94" s="15">
        <f>IF(F94="goed",2,IF(F94="beter",1,IF(F94="uitstekend",0,3)))</f>
        <v>1</v>
      </c>
      <c r="N94" s="13"/>
      <c r="O94" s="398">
        <f>IF(H94="",0,IF(ISBLANK(H94),0,IF(H94=0,0,IF(H94="nvt",0,IF(AND($F94="/",H94="goed"),1,IF(AND($F94="/",H94="beter"),2,IF(AND($F94="/",H94="uitstekend"),3,IF(AND($F94="goed",H94="goed"),0,IF(AND($F94="goed",H94="beter"),1,IF(AND($F94="goed",H94="uitstekend"),2,IF(AND($F94="beter",H94="goed"),0,IF(AND($F94="beter",H94="beter"),0,IF(AND($F94="beter",H94="uitstekend"),1,IF(AND($F94="uitstekend",H94="goed"),0,IF(AND($F94="uitstekend",H94="beter"),0,IF(AND($F94="uitstekend",H94="uitstekend"),0))))))))))))))))</f>
        <v>0</v>
      </c>
      <c r="P94" s="398">
        <f t="shared" si="6"/>
        <v>0</v>
      </c>
      <c r="Q94" s="398">
        <f t="shared" si="7"/>
        <v>0</v>
      </c>
      <c r="R94" s="398">
        <f t="shared" si="8"/>
        <v>0</v>
      </c>
      <c r="S94" s="267"/>
      <c r="T94" s="267"/>
    </row>
    <row r="95" spans="1:20" ht="19.05" hidden="1" customHeight="1" x14ac:dyDescent="0.3">
      <c r="A95" s="13"/>
      <c r="B95" s="185" t="s">
        <v>322</v>
      </c>
      <c r="C95" s="179" t="s">
        <v>323</v>
      </c>
      <c r="D95" s="183"/>
      <c r="E95" s="101" t="s">
        <v>31</v>
      </c>
      <c r="F95" s="101" t="s">
        <v>43</v>
      </c>
      <c r="G95" s="36"/>
      <c r="H95" s="181"/>
      <c r="I95" s="181"/>
      <c r="J95" s="181"/>
      <c r="K95" s="181"/>
      <c r="L95" s="13"/>
      <c r="M95" s="15"/>
      <c r="N95" s="13"/>
      <c r="O95" s="398">
        <f t="shared" si="5"/>
        <v>0</v>
      </c>
      <c r="P95" s="398">
        <f t="shared" si="6"/>
        <v>0</v>
      </c>
      <c r="Q95" s="398">
        <f t="shared" si="7"/>
        <v>0</v>
      </c>
      <c r="R95" s="398">
        <f t="shared" si="8"/>
        <v>0</v>
      </c>
      <c r="S95" s="267"/>
      <c r="T95" s="267"/>
    </row>
    <row r="96" spans="1:20" ht="19.05" customHeight="1" x14ac:dyDescent="0.3">
      <c r="A96" s="13"/>
      <c r="B96" s="177" t="s">
        <v>324</v>
      </c>
      <c r="C96" s="178" t="s">
        <v>325</v>
      </c>
      <c r="D96" s="183"/>
      <c r="E96" s="101"/>
      <c r="F96" s="101" t="s">
        <v>535</v>
      </c>
      <c r="G96" s="36"/>
      <c r="H96" s="232" t="str">
        <f>'CONCEPT AFSTEMMING'!K143</f>
        <v/>
      </c>
      <c r="I96" s="232" t="str">
        <f>'EVALUATIE 1'!K143</f>
        <v/>
      </c>
      <c r="J96" s="232" t="str">
        <f>'EVALUATIE 2'!K143</f>
        <v/>
      </c>
      <c r="K96" s="232" t="str">
        <f>'EVALUATIE 3'!K143</f>
        <v/>
      </c>
      <c r="L96" s="13"/>
      <c r="M96" s="15">
        <f>IF(F96="goed",2,IF(F96="beter",1,IF(F96="uitstekend",0,3)))</f>
        <v>3</v>
      </c>
      <c r="N96" s="13"/>
      <c r="O96" s="398">
        <f t="shared" si="5"/>
        <v>0</v>
      </c>
      <c r="P96" s="398">
        <f t="shared" si="6"/>
        <v>0</v>
      </c>
      <c r="Q96" s="398">
        <f t="shared" si="7"/>
        <v>0</v>
      </c>
      <c r="R96" s="398">
        <f t="shared" si="8"/>
        <v>0</v>
      </c>
      <c r="S96" s="267"/>
      <c r="T96" s="267"/>
    </row>
    <row r="97" spans="1:20" ht="19.05" hidden="1" customHeight="1" x14ac:dyDescent="0.3">
      <c r="A97" s="13"/>
      <c r="B97" s="185" t="s">
        <v>326</v>
      </c>
      <c r="C97" s="179" t="s">
        <v>463</v>
      </c>
      <c r="D97" s="183"/>
      <c r="E97" s="101" t="s">
        <v>201</v>
      </c>
      <c r="F97" s="101" t="s">
        <v>29</v>
      </c>
      <c r="G97" s="36"/>
      <c r="H97" s="181"/>
      <c r="I97" s="181"/>
      <c r="J97" s="181"/>
      <c r="K97" s="181"/>
      <c r="L97" s="13"/>
      <c r="M97" s="15"/>
      <c r="N97" s="13"/>
      <c r="O97" s="398">
        <f t="shared" si="5"/>
        <v>0</v>
      </c>
      <c r="P97" s="398">
        <f t="shared" si="6"/>
        <v>0</v>
      </c>
      <c r="Q97" s="398">
        <f t="shared" si="7"/>
        <v>0</v>
      </c>
      <c r="R97" s="398">
        <f t="shared" si="8"/>
        <v>0</v>
      </c>
      <c r="S97" s="267"/>
      <c r="T97" s="267"/>
    </row>
    <row r="98" spans="1:20" ht="19.05" hidden="1" customHeight="1" x14ac:dyDescent="0.3">
      <c r="A98" s="13"/>
      <c r="B98" s="185" t="s">
        <v>328</v>
      </c>
      <c r="C98" s="179" t="s">
        <v>327</v>
      </c>
      <c r="D98" s="183"/>
      <c r="E98" s="101" t="s">
        <v>201</v>
      </c>
      <c r="F98" s="101" t="s">
        <v>29</v>
      </c>
      <c r="G98" s="36"/>
      <c r="H98" s="181"/>
      <c r="I98" s="181"/>
      <c r="J98" s="181"/>
      <c r="K98" s="181"/>
      <c r="L98" s="13"/>
      <c r="M98" s="15"/>
      <c r="N98" s="13"/>
      <c r="O98" s="398">
        <f t="shared" si="5"/>
        <v>0</v>
      </c>
      <c r="P98" s="398">
        <f t="shared" si="6"/>
        <v>0</v>
      </c>
      <c r="Q98" s="398">
        <f t="shared" si="7"/>
        <v>0</v>
      </c>
      <c r="R98" s="398">
        <f t="shared" si="8"/>
        <v>0</v>
      </c>
      <c r="S98" s="267"/>
      <c r="T98" s="267"/>
    </row>
    <row r="99" spans="1:20" ht="19.05" hidden="1" customHeight="1" x14ac:dyDescent="0.3">
      <c r="A99" s="13"/>
      <c r="B99" s="185" t="s">
        <v>465</v>
      </c>
      <c r="C99" s="179" t="s">
        <v>329</v>
      </c>
      <c r="D99" s="183"/>
      <c r="E99" s="101" t="s">
        <v>201</v>
      </c>
      <c r="F99" s="101" t="s">
        <v>43</v>
      </c>
      <c r="G99" s="36"/>
      <c r="H99" s="181"/>
      <c r="I99" s="181"/>
      <c r="J99" s="181"/>
      <c r="K99" s="181"/>
      <c r="L99" s="13"/>
      <c r="M99" s="15"/>
      <c r="N99" s="13"/>
      <c r="O99" s="398">
        <f t="shared" si="5"/>
        <v>0</v>
      </c>
      <c r="P99" s="398">
        <f t="shared" si="6"/>
        <v>0</v>
      </c>
      <c r="Q99" s="398">
        <f t="shared" si="7"/>
        <v>0</v>
      </c>
      <c r="R99" s="398">
        <f t="shared" si="8"/>
        <v>0</v>
      </c>
      <c r="S99" s="267"/>
      <c r="T99" s="267"/>
    </row>
    <row r="100" spans="1:20" ht="19.05" customHeight="1" x14ac:dyDescent="0.3">
      <c r="A100" s="13"/>
      <c r="B100" s="177" t="s">
        <v>330</v>
      </c>
      <c r="C100" s="178" t="s">
        <v>331</v>
      </c>
      <c r="D100" s="183"/>
      <c r="E100" s="101"/>
      <c r="F100" s="101" t="s">
        <v>28</v>
      </c>
      <c r="G100" s="36"/>
      <c r="H100" s="232" t="str">
        <f>'CONCEPT AFSTEMMING'!K148</f>
        <v/>
      </c>
      <c r="I100" s="232" t="str">
        <f>'EVALUATIE 1'!K148</f>
        <v/>
      </c>
      <c r="J100" s="232" t="str">
        <f>'EVALUATIE 2'!K148</f>
        <v/>
      </c>
      <c r="K100" s="232" t="str">
        <f>'EVALUATIE 3'!K148</f>
        <v/>
      </c>
      <c r="L100" s="13"/>
      <c r="M100" s="15">
        <f>IF(F100="goed",2,IF(F100="beter",1,IF(F100="uitstekend",0,3)))</f>
        <v>2</v>
      </c>
      <c r="N100" s="13"/>
      <c r="O100" s="398">
        <f t="shared" si="5"/>
        <v>0</v>
      </c>
      <c r="P100" s="398">
        <f t="shared" si="6"/>
        <v>0</v>
      </c>
      <c r="Q100" s="398">
        <f t="shared" si="7"/>
        <v>0</v>
      </c>
      <c r="R100" s="398">
        <f t="shared" si="8"/>
        <v>0</v>
      </c>
      <c r="S100" s="267"/>
      <c r="T100" s="267"/>
    </row>
    <row r="101" spans="1:20" ht="19.05" hidden="1" customHeight="1" x14ac:dyDescent="0.3">
      <c r="A101" s="13"/>
      <c r="B101" s="185" t="s">
        <v>332</v>
      </c>
      <c r="C101" s="179" t="s">
        <v>333</v>
      </c>
      <c r="D101" s="183"/>
      <c r="E101" s="101" t="s">
        <v>31</v>
      </c>
      <c r="F101" s="101" t="s">
        <v>28</v>
      </c>
      <c r="G101" s="36"/>
      <c r="H101" s="181"/>
      <c r="I101" s="181"/>
      <c r="J101" s="181"/>
      <c r="K101" s="181"/>
      <c r="L101" s="13"/>
      <c r="M101" s="15"/>
      <c r="N101" s="13"/>
      <c r="O101" s="398">
        <f t="shared" si="5"/>
        <v>0</v>
      </c>
      <c r="P101" s="398">
        <f t="shared" si="6"/>
        <v>0</v>
      </c>
      <c r="Q101" s="398">
        <f t="shared" si="7"/>
        <v>0</v>
      </c>
      <c r="R101" s="398">
        <f t="shared" si="8"/>
        <v>0</v>
      </c>
      <c r="S101" s="267"/>
      <c r="T101" s="267"/>
    </row>
    <row r="102" spans="1:20" ht="19.05" hidden="1" customHeight="1" x14ac:dyDescent="0.3">
      <c r="A102" s="13"/>
      <c r="B102" s="185" t="s">
        <v>334</v>
      </c>
      <c r="C102" s="179" t="s">
        <v>335</v>
      </c>
      <c r="D102" s="183"/>
      <c r="E102" s="101" t="s">
        <v>31</v>
      </c>
      <c r="F102" s="101" t="s">
        <v>28</v>
      </c>
      <c r="G102" s="36"/>
      <c r="H102" s="181"/>
      <c r="I102" s="181"/>
      <c r="J102" s="181"/>
      <c r="K102" s="181"/>
      <c r="L102" s="13"/>
      <c r="M102" s="15"/>
      <c r="N102" s="13"/>
      <c r="O102" s="398">
        <f t="shared" si="5"/>
        <v>0</v>
      </c>
      <c r="P102" s="398">
        <f t="shared" si="6"/>
        <v>0</v>
      </c>
      <c r="Q102" s="398">
        <f t="shared" si="7"/>
        <v>0</v>
      </c>
      <c r="R102" s="398">
        <f t="shared" si="8"/>
        <v>0</v>
      </c>
      <c r="S102" s="267"/>
      <c r="T102" s="267"/>
    </row>
    <row r="103" spans="1:20" ht="19.05" hidden="1" customHeight="1" x14ac:dyDescent="0.3">
      <c r="A103" s="13"/>
      <c r="B103" s="185" t="s">
        <v>336</v>
      </c>
      <c r="C103" s="179" t="s">
        <v>337</v>
      </c>
      <c r="D103" s="183"/>
      <c r="E103" s="101" t="s">
        <v>201</v>
      </c>
      <c r="F103" s="101" t="s">
        <v>29</v>
      </c>
      <c r="G103" s="36"/>
      <c r="H103" s="181"/>
      <c r="I103" s="181"/>
      <c r="J103" s="181"/>
      <c r="K103" s="181"/>
      <c r="L103" s="13"/>
      <c r="M103" s="15"/>
      <c r="N103" s="13"/>
      <c r="O103" s="398">
        <f t="shared" si="5"/>
        <v>0</v>
      </c>
      <c r="P103" s="398">
        <f t="shared" si="6"/>
        <v>0</v>
      </c>
      <c r="Q103" s="398">
        <f t="shared" si="7"/>
        <v>0</v>
      </c>
      <c r="R103" s="398">
        <f t="shared" si="8"/>
        <v>0</v>
      </c>
      <c r="S103" s="267"/>
      <c r="T103" s="267"/>
    </row>
    <row r="104" spans="1:20" s="18" customFormat="1" ht="19.05" customHeight="1" x14ac:dyDescent="0.3">
      <c r="A104" s="13"/>
      <c r="B104" s="57"/>
      <c r="C104" s="57"/>
      <c r="D104" s="59"/>
      <c r="E104" s="15" t="s">
        <v>457</v>
      </c>
      <c r="F104" s="15" t="s">
        <v>457</v>
      </c>
      <c r="G104" s="15"/>
      <c r="H104" s="174"/>
      <c r="I104" s="15"/>
      <c r="J104" s="15"/>
      <c r="K104" s="15"/>
      <c r="L104" s="13"/>
      <c r="M104" s="15"/>
      <c r="N104" s="13"/>
      <c r="O104" s="398">
        <f t="shared" si="5"/>
        <v>0</v>
      </c>
      <c r="P104" s="398">
        <f t="shared" si="6"/>
        <v>0</v>
      </c>
      <c r="Q104" s="398">
        <f t="shared" si="7"/>
        <v>0</v>
      </c>
      <c r="R104" s="398">
        <f t="shared" si="8"/>
        <v>0</v>
      </c>
      <c r="S104" s="267"/>
      <c r="T104" s="267"/>
    </row>
    <row r="105" spans="1:20" s="18" customFormat="1" ht="15.75" customHeight="1" x14ac:dyDescent="0.3">
      <c r="A105" s="13"/>
      <c r="B105" s="256" t="s">
        <v>11</v>
      </c>
      <c r="C105" s="257"/>
      <c r="D105" s="257"/>
      <c r="E105" s="257" t="s">
        <v>457</v>
      </c>
      <c r="F105" s="257" t="s">
        <v>457</v>
      </c>
      <c r="G105" s="257"/>
      <c r="H105" s="257"/>
      <c r="I105" s="257"/>
      <c r="J105" s="257"/>
      <c r="K105" s="257"/>
      <c r="L105" s="257"/>
      <c r="M105" s="258"/>
      <c r="N105" s="359"/>
      <c r="O105" s="398"/>
      <c r="P105" s="398"/>
      <c r="Q105" s="398"/>
      <c r="R105" s="398">
        <f t="shared" si="8"/>
        <v>0</v>
      </c>
      <c r="S105" s="267"/>
      <c r="T105" s="267"/>
    </row>
    <row r="106" spans="1:20" ht="19.05" customHeight="1" x14ac:dyDescent="0.3">
      <c r="A106" s="13"/>
      <c r="B106" s="175" t="s">
        <v>12</v>
      </c>
      <c r="C106" s="176" t="s">
        <v>51</v>
      </c>
      <c r="D106" s="57"/>
      <c r="E106" s="101" t="s">
        <v>457</v>
      </c>
      <c r="F106" s="73" t="s">
        <v>28</v>
      </c>
      <c r="G106" s="36"/>
      <c r="H106" s="232" t="str">
        <f>'CONCEPT AFSTEMMING'!K167</f>
        <v/>
      </c>
      <c r="I106" s="232" t="str">
        <f>'EVALUATIE 1'!K167</f>
        <v/>
      </c>
      <c r="J106" s="232" t="str">
        <f>'EVALUATIE 2'!K167</f>
        <v/>
      </c>
      <c r="K106" s="232" t="str">
        <f>'EVALUATIE 3'!K167</f>
        <v/>
      </c>
      <c r="L106" s="13"/>
      <c r="M106" s="15">
        <f>IF(F106="goed",2,IF(F106="beter",1,IF(F106="uitstekend",0,3)))</f>
        <v>2</v>
      </c>
      <c r="N106" s="13"/>
      <c r="O106" s="398">
        <f t="shared" si="5"/>
        <v>0</v>
      </c>
      <c r="P106" s="398">
        <f t="shared" si="6"/>
        <v>0</v>
      </c>
      <c r="Q106" s="398">
        <f t="shared" si="7"/>
        <v>0</v>
      </c>
      <c r="R106" s="398">
        <f t="shared" si="8"/>
        <v>0</v>
      </c>
      <c r="S106" s="267"/>
      <c r="T106" s="267"/>
    </row>
    <row r="107" spans="1:20" ht="19.05" hidden="1" customHeight="1" x14ac:dyDescent="0.3">
      <c r="A107" s="13"/>
      <c r="B107" s="58" t="s">
        <v>338</v>
      </c>
      <c r="C107" s="57" t="s">
        <v>339</v>
      </c>
      <c r="D107" s="59"/>
      <c r="E107" s="101" t="s">
        <v>31</v>
      </c>
      <c r="F107" s="73" t="s">
        <v>28</v>
      </c>
      <c r="G107" s="36"/>
      <c r="H107" s="253"/>
      <c r="I107" s="34"/>
      <c r="J107" s="34"/>
      <c r="K107" s="34"/>
      <c r="L107" s="13"/>
      <c r="M107" s="15"/>
      <c r="N107" s="13"/>
      <c r="O107" s="398">
        <f t="shared" si="5"/>
        <v>0</v>
      </c>
      <c r="P107" s="398">
        <f t="shared" si="6"/>
        <v>0</v>
      </c>
      <c r="Q107" s="398">
        <f t="shared" si="7"/>
        <v>0</v>
      </c>
      <c r="R107" s="398">
        <f t="shared" si="8"/>
        <v>0</v>
      </c>
      <c r="S107" s="267"/>
      <c r="T107" s="267"/>
    </row>
    <row r="108" spans="1:20" ht="19.05" customHeight="1" x14ac:dyDescent="0.3">
      <c r="A108" s="13"/>
      <c r="B108" s="175" t="s">
        <v>13</v>
      </c>
      <c r="C108" s="176" t="s">
        <v>52</v>
      </c>
      <c r="D108" s="59"/>
      <c r="E108" s="101"/>
      <c r="F108" s="73" t="s">
        <v>28</v>
      </c>
      <c r="G108" s="36"/>
      <c r="H108" s="232" t="str">
        <f>'CONCEPT AFSTEMMING'!K170</f>
        <v/>
      </c>
      <c r="I108" s="232" t="str">
        <f>'EVALUATIE 1'!K170</f>
        <v/>
      </c>
      <c r="J108" s="232" t="str">
        <f>'EVALUATIE 2'!K170</f>
        <v/>
      </c>
      <c r="K108" s="232" t="str">
        <f>'EVALUATIE 3'!K170</f>
        <v/>
      </c>
      <c r="L108" s="13"/>
      <c r="M108" s="15">
        <f>IF(F108="goed",2,IF(F108="beter",1,IF(F108="uitstekend",0,3)))</f>
        <v>2</v>
      </c>
      <c r="N108" s="13"/>
      <c r="O108" s="398">
        <f t="shared" si="5"/>
        <v>0</v>
      </c>
      <c r="P108" s="398">
        <f t="shared" si="6"/>
        <v>0</v>
      </c>
      <c r="Q108" s="398">
        <f t="shared" si="7"/>
        <v>0</v>
      </c>
      <c r="R108" s="398">
        <f t="shared" si="8"/>
        <v>0</v>
      </c>
      <c r="S108" s="267"/>
      <c r="T108" s="267"/>
    </row>
    <row r="109" spans="1:20" ht="19.05" hidden="1" customHeight="1" x14ac:dyDescent="0.3">
      <c r="A109" s="13"/>
      <c r="B109" s="58" t="s">
        <v>341</v>
      </c>
      <c r="C109" s="57" t="s">
        <v>67</v>
      </c>
      <c r="D109" s="59"/>
      <c r="E109" s="101" t="s">
        <v>31</v>
      </c>
      <c r="F109" s="73" t="s">
        <v>29</v>
      </c>
      <c r="G109" s="36"/>
      <c r="H109" s="253"/>
      <c r="I109" s="34"/>
      <c r="J109" s="34"/>
      <c r="K109" s="34"/>
      <c r="L109" s="13"/>
      <c r="M109" s="15"/>
      <c r="N109" s="13"/>
      <c r="O109" s="398">
        <f t="shared" si="5"/>
        <v>0</v>
      </c>
      <c r="P109" s="398">
        <f t="shared" si="6"/>
        <v>0</v>
      </c>
      <c r="Q109" s="398">
        <f t="shared" si="7"/>
        <v>0</v>
      </c>
      <c r="R109" s="398">
        <f t="shared" si="8"/>
        <v>0</v>
      </c>
      <c r="S109" s="267"/>
      <c r="T109" s="267"/>
    </row>
    <row r="110" spans="1:20" ht="19.05" hidden="1" customHeight="1" x14ac:dyDescent="0.3">
      <c r="A110" s="13"/>
      <c r="B110" s="58" t="s">
        <v>343</v>
      </c>
      <c r="C110" s="57" t="s">
        <v>344</v>
      </c>
      <c r="D110" s="59"/>
      <c r="E110" s="101" t="s">
        <v>31</v>
      </c>
      <c r="F110" s="73" t="s">
        <v>1</v>
      </c>
      <c r="G110" s="36"/>
      <c r="H110" s="253"/>
      <c r="I110" s="34"/>
      <c r="J110" s="34"/>
      <c r="K110" s="34"/>
      <c r="L110" s="13"/>
      <c r="M110" s="15"/>
      <c r="N110" s="13"/>
      <c r="O110" s="398">
        <f t="shared" si="5"/>
        <v>0</v>
      </c>
      <c r="P110" s="398">
        <f t="shared" si="6"/>
        <v>0</v>
      </c>
      <c r="Q110" s="398">
        <f t="shared" si="7"/>
        <v>0</v>
      </c>
      <c r="R110" s="398">
        <f t="shared" si="8"/>
        <v>0</v>
      </c>
      <c r="S110" s="267"/>
      <c r="T110" s="267"/>
    </row>
    <row r="111" spans="1:20" ht="19.05" hidden="1" customHeight="1" x14ac:dyDescent="0.3">
      <c r="A111" s="13"/>
      <c r="B111" s="58" t="s">
        <v>346</v>
      </c>
      <c r="C111" s="57" t="s">
        <v>347</v>
      </c>
      <c r="D111" s="59"/>
      <c r="E111" s="101" t="s">
        <v>201</v>
      </c>
      <c r="F111" s="73" t="s">
        <v>28</v>
      </c>
      <c r="G111" s="36"/>
      <c r="H111" s="253"/>
      <c r="I111" s="34"/>
      <c r="J111" s="34"/>
      <c r="K111" s="34"/>
      <c r="L111" s="13"/>
      <c r="M111" s="15"/>
      <c r="N111" s="13"/>
      <c r="O111" s="398">
        <f t="shared" si="5"/>
        <v>0</v>
      </c>
      <c r="P111" s="398">
        <f t="shared" si="6"/>
        <v>0</v>
      </c>
      <c r="Q111" s="398">
        <f t="shared" si="7"/>
        <v>0</v>
      </c>
      <c r="R111" s="398">
        <f t="shared" si="8"/>
        <v>0</v>
      </c>
      <c r="S111" s="267"/>
      <c r="T111" s="267"/>
    </row>
    <row r="112" spans="1:20" ht="19.05" customHeight="1" x14ac:dyDescent="0.3">
      <c r="A112" s="13"/>
      <c r="B112" s="175" t="s">
        <v>348</v>
      </c>
      <c r="C112" s="176" t="s">
        <v>53</v>
      </c>
      <c r="D112" s="57"/>
      <c r="E112" s="101"/>
      <c r="F112" s="73" t="s">
        <v>1</v>
      </c>
      <c r="G112" s="36"/>
      <c r="H112" s="232" t="str">
        <f>'CONCEPT AFSTEMMING'!K177</f>
        <v/>
      </c>
      <c r="I112" s="232" t="str">
        <f>'EVALUATIE 1'!K177</f>
        <v/>
      </c>
      <c r="J112" s="232" t="str">
        <f>'EVALUATIE 2'!K177</f>
        <v/>
      </c>
      <c r="K112" s="232" t="str">
        <f>'EVALUATIE 3'!K177</f>
        <v/>
      </c>
      <c r="L112" s="13"/>
      <c r="M112" s="15">
        <f>IF(F112="goed",2,IF(F112="beter",1,IF(F112="uitstekend",0,3)))</f>
        <v>0</v>
      </c>
      <c r="N112" s="13"/>
      <c r="O112" s="398">
        <f t="shared" si="5"/>
        <v>0</v>
      </c>
      <c r="P112" s="398">
        <f t="shared" si="6"/>
        <v>0</v>
      </c>
      <c r="Q112" s="398">
        <f t="shared" si="7"/>
        <v>0</v>
      </c>
      <c r="R112" s="398">
        <f t="shared" si="8"/>
        <v>0</v>
      </c>
      <c r="S112" s="267"/>
      <c r="T112" s="267"/>
    </row>
    <row r="113" spans="1:20" ht="19.05" hidden="1" customHeight="1" x14ac:dyDescent="0.3">
      <c r="A113" s="13"/>
      <c r="B113" s="58" t="s">
        <v>349</v>
      </c>
      <c r="C113" s="57" t="s">
        <v>53</v>
      </c>
      <c r="D113" s="59"/>
      <c r="E113" s="101" t="s">
        <v>31</v>
      </c>
      <c r="F113" s="73" t="s">
        <v>29</v>
      </c>
      <c r="G113" s="36"/>
      <c r="H113" s="253"/>
      <c r="I113" s="34"/>
      <c r="J113" s="34"/>
      <c r="K113" s="34"/>
      <c r="L113" s="13"/>
      <c r="M113" s="15"/>
      <c r="N113" s="13"/>
      <c r="O113" s="398">
        <f t="shared" si="5"/>
        <v>0</v>
      </c>
      <c r="P113" s="398">
        <f t="shared" si="6"/>
        <v>0</v>
      </c>
      <c r="Q113" s="398">
        <f t="shared" si="7"/>
        <v>0</v>
      </c>
      <c r="R113" s="398">
        <f t="shared" si="8"/>
        <v>0</v>
      </c>
      <c r="S113" s="267"/>
      <c r="T113" s="267"/>
    </row>
    <row r="114" spans="1:20" ht="19.05" hidden="1" customHeight="1" x14ac:dyDescent="0.3">
      <c r="A114" s="13"/>
      <c r="B114" s="58" t="s">
        <v>351</v>
      </c>
      <c r="C114" s="57" t="s">
        <v>352</v>
      </c>
      <c r="D114" s="59"/>
      <c r="E114" s="101" t="s">
        <v>31</v>
      </c>
      <c r="F114" s="73" t="s">
        <v>29</v>
      </c>
      <c r="G114" s="36"/>
      <c r="H114" s="253"/>
      <c r="I114" s="34"/>
      <c r="J114" s="34"/>
      <c r="K114" s="34"/>
      <c r="L114" s="13"/>
      <c r="M114" s="15"/>
      <c r="N114" s="13"/>
      <c r="O114" s="398">
        <f t="shared" si="5"/>
        <v>0</v>
      </c>
      <c r="P114" s="398">
        <f t="shared" si="6"/>
        <v>0</v>
      </c>
      <c r="Q114" s="398">
        <f t="shared" si="7"/>
        <v>0</v>
      </c>
      <c r="R114" s="398">
        <f t="shared" si="8"/>
        <v>0</v>
      </c>
      <c r="S114" s="267"/>
      <c r="T114" s="267"/>
    </row>
    <row r="115" spans="1:20" ht="19.05" hidden="1" customHeight="1" x14ac:dyDescent="0.3">
      <c r="A115" s="13"/>
      <c r="B115" s="58" t="s">
        <v>353</v>
      </c>
      <c r="C115" s="57" t="s">
        <v>354</v>
      </c>
      <c r="D115" s="59"/>
      <c r="E115" s="101" t="s">
        <v>31</v>
      </c>
      <c r="F115" s="73" t="s">
        <v>29</v>
      </c>
      <c r="G115" s="36"/>
      <c r="H115" s="253"/>
      <c r="I115" s="34"/>
      <c r="J115" s="34"/>
      <c r="K115" s="34"/>
      <c r="L115" s="13"/>
      <c r="M115" s="15"/>
      <c r="N115" s="13"/>
      <c r="O115" s="398">
        <f t="shared" si="5"/>
        <v>0</v>
      </c>
      <c r="P115" s="398">
        <f t="shared" si="6"/>
        <v>0</v>
      </c>
      <c r="Q115" s="398">
        <f t="shared" si="7"/>
        <v>0</v>
      </c>
      <c r="R115" s="398">
        <f t="shared" si="8"/>
        <v>0</v>
      </c>
      <c r="S115" s="267"/>
      <c r="T115" s="267"/>
    </row>
    <row r="116" spans="1:20" ht="19.05" customHeight="1" x14ac:dyDescent="0.3">
      <c r="A116" s="13"/>
      <c r="B116" s="175" t="s">
        <v>15</v>
      </c>
      <c r="C116" s="176" t="s">
        <v>50</v>
      </c>
      <c r="D116" s="57"/>
      <c r="E116" s="101"/>
      <c r="F116" s="73" t="s">
        <v>535</v>
      </c>
      <c r="G116" s="36"/>
      <c r="H116" s="232" t="str">
        <f>'CONCEPT AFSTEMMING'!K182</f>
        <v/>
      </c>
      <c r="I116" s="232" t="str">
        <f>'EVALUATIE 1'!K182</f>
        <v/>
      </c>
      <c r="J116" s="232" t="str">
        <f>'EVALUATIE 2'!K182</f>
        <v/>
      </c>
      <c r="K116" s="232" t="str">
        <f>'EVALUATIE 3'!K182</f>
        <v/>
      </c>
      <c r="L116" s="13"/>
      <c r="M116" s="15">
        <f>IF(F116="goed",2,IF(F116="beter",1,IF(F116="uitstekend",0,3)))</f>
        <v>3</v>
      </c>
      <c r="N116" s="13"/>
      <c r="O116" s="398">
        <f t="shared" si="5"/>
        <v>0</v>
      </c>
      <c r="P116" s="398">
        <f t="shared" si="6"/>
        <v>0</v>
      </c>
      <c r="Q116" s="398">
        <f t="shared" si="7"/>
        <v>0</v>
      </c>
      <c r="R116" s="398">
        <f t="shared" si="8"/>
        <v>0</v>
      </c>
      <c r="S116" s="267"/>
      <c r="T116" s="267"/>
    </row>
    <row r="117" spans="1:20" ht="19.05" hidden="1" customHeight="1" x14ac:dyDescent="0.3">
      <c r="A117" s="13"/>
      <c r="B117" s="58" t="s">
        <v>356</v>
      </c>
      <c r="C117" s="57" t="s">
        <v>81</v>
      </c>
      <c r="D117" s="59"/>
      <c r="E117" s="101" t="s">
        <v>201</v>
      </c>
      <c r="F117" s="73" t="s">
        <v>29</v>
      </c>
      <c r="G117" s="36"/>
      <c r="H117" s="253"/>
      <c r="I117" s="34"/>
      <c r="J117" s="34"/>
      <c r="K117" s="34"/>
      <c r="L117" s="13"/>
      <c r="M117" s="15"/>
      <c r="N117" s="13"/>
      <c r="O117" s="398">
        <f t="shared" si="5"/>
        <v>0</v>
      </c>
      <c r="P117" s="398">
        <f t="shared" si="6"/>
        <v>0</v>
      </c>
      <c r="Q117" s="398">
        <f t="shared" si="7"/>
        <v>0</v>
      </c>
      <c r="R117" s="398">
        <f t="shared" si="8"/>
        <v>0</v>
      </c>
      <c r="S117" s="267"/>
      <c r="T117" s="267"/>
    </row>
    <row r="118" spans="1:20" ht="19.05" hidden="1" customHeight="1" x14ac:dyDescent="0.3">
      <c r="A118" s="13"/>
      <c r="B118" s="58" t="s">
        <v>357</v>
      </c>
      <c r="C118" s="57" t="s">
        <v>358</v>
      </c>
      <c r="D118" s="59"/>
      <c r="E118" s="101" t="s">
        <v>201</v>
      </c>
      <c r="F118" s="73" t="s">
        <v>28</v>
      </c>
      <c r="G118" s="36"/>
      <c r="H118" s="253"/>
      <c r="I118" s="34"/>
      <c r="J118" s="34"/>
      <c r="K118" s="34"/>
      <c r="L118" s="13"/>
      <c r="M118" s="15"/>
      <c r="N118" s="13"/>
      <c r="O118" s="398">
        <f t="shared" si="5"/>
        <v>0</v>
      </c>
      <c r="P118" s="398">
        <f t="shared" si="6"/>
        <v>0</v>
      </c>
      <c r="Q118" s="398">
        <f t="shared" si="7"/>
        <v>0</v>
      </c>
      <c r="R118" s="398">
        <f t="shared" si="8"/>
        <v>0</v>
      </c>
      <c r="S118" s="267"/>
      <c r="T118" s="267"/>
    </row>
    <row r="119" spans="1:20" ht="19.05" hidden="1" customHeight="1" x14ac:dyDescent="0.3">
      <c r="A119" s="13"/>
      <c r="B119" s="58" t="s">
        <v>359</v>
      </c>
      <c r="C119" s="57" t="s">
        <v>65</v>
      </c>
      <c r="D119" s="59"/>
      <c r="E119" s="101" t="s">
        <v>201</v>
      </c>
      <c r="F119" s="73" t="s">
        <v>43</v>
      </c>
      <c r="G119" s="36"/>
      <c r="H119" s="253"/>
      <c r="I119" s="34"/>
      <c r="J119" s="34"/>
      <c r="K119" s="34"/>
      <c r="L119" s="13"/>
      <c r="M119" s="15"/>
      <c r="N119" s="13"/>
      <c r="O119" s="398">
        <f t="shared" si="5"/>
        <v>0</v>
      </c>
      <c r="P119" s="398">
        <f t="shared" si="6"/>
        <v>0</v>
      </c>
      <c r="Q119" s="398">
        <f t="shared" si="7"/>
        <v>0</v>
      </c>
      <c r="R119" s="398">
        <f t="shared" si="8"/>
        <v>0</v>
      </c>
      <c r="S119" s="267"/>
      <c r="T119" s="267"/>
    </row>
    <row r="120" spans="1:20" ht="19.05" customHeight="1" x14ac:dyDescent="0.3">
      <c r="A120" s="13"/>
      <c r="B120" s="175" t="s">
        <v>16</v>
      </c>
      <c r="C120" s="176" t="s">
        <v>54</v>
      </c>
      <c r="D120" s="57"/>
      <c r="E120" s="101"/>
      <c r="F120" s="73" t="s">
        <v>43</v>
      </c>
      <c r="G120" s="36"/>
      <c r="H120" s="232" t="str">
        <f>'CONCEPT AFSTEMMING'!K187</f>
        <v/>
      </c>
      <c r="I120" s="232" t="str">
        <f>'EVALUATIE 1'!K187</f>
        <v/>
      </c>
      <c r="J120" s="232" t="str">
        <f>'EVALUATIE 2'!K187</f>
        <v/>
      </c>
      <c r="K120" s="232" t="str">
        <f>'EVALUATIE 3'!K187</f>
        <v/>
      </c>
      <c r="L120" s="13"/>
      <c r="M120" s="15">
        <f>IF(F120="goed",2,IF(F120="beter",1,IF(F120="uitstekend",0,3)))</f>
        <v>1</v>
      </c>
      <c r="N120" s="13"/>
      <c r="O120" s="398">
        <f t="shared" si="5"/>
        <v>0</v>
      </c>
      <c r="P120" s="398">
        <f t="shared" si="6"/>
        <v>0</v>
      </c>
      <c r="Q120" s="398">
        <f t="shared" si="7"/>
        <v>0</v>
      </c>
      <c r="R120" s="398">
        <f t="shared" si="8"/>
        <v>0</v>
      </c>
      <c r="S120" s="267"/>
      <c r="T120" s="267"/>
    </row>
    <row r="121" spans="1:20" ht="19.05" hidden="1" customHeight="1" x14ac:dyDescent="0.3">
      <c r="A121" s="13"/>
      <c r="B121" s="58" t="s">
        <v>501</v>
      </c>
      <c r="C121" s="57" t="s">
        <v>362</v>
      </c>
      <c r="D121" s="59"/>
      <c r="E121" s="101" t="s">
        <v>31</v>
      </c>
      <c r="F121" s="73" t="s">
        <v>43</v>
      </c>
      <c r="G121" s="36"/>
      <c r="H121" s="253"/>
      <c r="I121" s="34"/>
      <c r="J121" s="34"/>
      <c r="K121" s="34"/>
      <c r="L121" s="13"/>
      <c r="M121" s="15"/>
      <c r="N121" s="13"/>
      <c r="O121" s="398">
        <f t="shared" si="5"/>
        <v>0</v>
      </c>
      <c r="P121" s="398">
        <f t="shared" si="6"/>
        <v>0</v>
      </c>
      <c r="Q121" s="398">
        <f t="shared" si="7"/>
        <v>0</v>
      </c>
      <c r="R121" s="398">
        <f t="shared" si="8"/>
        <v>0</v>
      </c>
      <c r="S121" s="267"/>
      <c r="T121" s="267"/>
    </row>
    <row r="122" spans="1:20" ht="19.05" hidden="1" customHeight="1" x14ac:dyDescent="0.3">
      <c r="A122" s="13"/>
      <c r="B122" s="58" t="s">
        <v>500</v>
      </c>
      <c r="C122" s="57" t="s">
        <v>476</v>
      </c>
      <c r="D122" s="59"/>
      <c r="E122" s="101" t="s">
        <v>31</v>
      </c>
      <c r="F122" s="73" t="s">
        <v>1</v>
      </c>
      <c r="G122" s="36"/>
      <c r="H122" s="253"/>
      <c r="I122" s="34"/>
      <c r="J122" s="34"/>
      <c r="K122" s="34"/>
      <c r="L122" s="13"/>
      <c r="M122" s="15"/>
      <c r="N122" s="13"/>
      <c r="O122" s="398">
        <f t="shared" si="5"/>
        <v>0</v>
      </c>
      <c r="P122" s="398">
        <f t="shared" si="6"/>
        <v>0</v>
      </c>
      <c r="Q122" s="398">
        <f t="shared" si="7"/>
        <v>0</v>
      </c>
      <c r="R122" s="398">
        <f t="shared" si="8"/>
        <v>0</v>
      </c>
      <c r="S122" s="267"/>
      <c r="T122" s="267"/>
    </row>
    <row r="123" spans="1:20" ht="19.05" customHeight="1" x14ac:dyDescent="0.3">
      <c r="A123" s="13"/>
      <c r="B123" s="175" t="s">
        <v>364</v>
      </c>
      <c r="C123" s="176" t="s">
        <v>68</v>
      </c>
      <c r="D123" s="57"/>
      <c r="E123" s="101"/>
      <c r="F123" s="73" t="s">
        <v>535</v>
      </c>
      <c r="G123" s="36"/>
      <c r="H123" s="232" t="str">
        <f>'CONCEPT AFSTEMMING'!K191</f>
        <v/>
      </c>
      <c r="I123" s="232" t="str">
        <f>'EVALUATIE 1'!K191</f>
        <v/>
      </c>
      <c r="J123" s="232" t="str">
        <f>'EVALUATIE 2'!K191</f>
        <v/>
      </c>
      <c r="K123" s="232" t="str">
        <f>'EVALUATIE 3'!K191</f>
        <v/>
      </c>
      <c r="L123" s="13"/>
      <c r="M123" s="15">
        <f>IF(F123="goed",2,IF(F123="beter",1,IF(F123="uitstekend",0,3)))</f>
        <v>3</v>
      </c>
      <c r="N123" s="13"/>
      <c r="O123" s="398">
        <f t="shared" si="5"/>
        <v>0</v>
      </c>
      <c r="P123" s="398">
        <f t="shared" si="6"/>
        <v>0</v>
      </c>
      <c r="Q123" s="398">
        <f t="shared" si="7"/>
        <v>0</v>
      </c>
      <c r="R123" s="398">
        <f t="shared" si="8"/>
        <v>0</v>
      </c>
      <c r="S123" s="267"/>
      <c r="T123" s="267"/>
    </row>
    <row r="124" spans="1:20" ht="19.05" hidden="1" customHeight="1" x14ac:dyDescent="0.3">
      <c r="A124" s="13"/>
      <c r="B124" s="58" t="s">
        <v>499</v>
      </c>
      <c r="C124" s="57" t="s">
        <v>68</v>
      </c>
      <c r="D124" s="59"/>
      <c r="E124" s="101" t="s">
        <v>201</v>
      </c>
      <c r="F124" s="73" t="s">
        <v>43</v>
      </c>
      <c r="G124" s="36"/>
      <c r="H124" s="253"/>
      <c r="I124" s="34"/>
      <c r="J124" s="34"/>
      <c r="K124" s="34"/>
      <c r="L124" s="13"/>
      <c r="M124" s="15"/>
      <c r="N124" s="13"/>
      <c r="O124" s="398">
        <f t="shared" si="5"/>
        <v>0</v>
      </c>
      <c r="P124" s="398">
        <f t="shared" si="6"/>
        <v>0</v>
      </c>
      <c r="Q124" s="398">
        <f t="shared" si="7"/>
        <v>0</v>
      </c>
      <c r="R124" s="398">
        <f t="shared" si="8"/>
        <v>0</v>
      </c>
      <c r="S124" s="267"/>
      <c r="T124" s="267"/>
    </row>
    <row r="125" spans="1:20" ht="19.05" customHeight="1" x14ac:dyDescent="0.3">
      <c r="A125" s="13"/>
      <c r="B125" s="175" t="s">
        <v>496</v>
      </c>
      <c r="C125" s="176" t="s">
        <v>479</v>
      </c>
      <c r="D125" s="57"/>
      <c r="E125" s="101"/>
      <c r="F125" s="73" t="s">
        <v>28</v>
      </c>
      <c r="G125" s="36"/>
      <c r="H125" s="232" t="str">
        <f>'CONCEPT AFSTEMMING'!K194</f>
        <v/>
      </c>
      <c r="I125" s="232" t="str">
        <f>'EVALUATIE 1'!K194</f>
        <v/>
      </c>
      <c r="J125" s="232" t="str">
        <f>'EVALUATIE 2'!K194</f>
        <v/>
      </c>
      <c r="K125" s="232" t="str">
        <f>'EVALUATIE 3'!K194</f>
        <v/>
      </c>
      <c r="L125" s="13"/>
      <c r="M125" s="15">
        <f>IF(F125="goed",2,IF(F125="beter",1,IF(F125="uitstekend",0,3)))</f>
        <v>2</v>
      </c>
      <c r="N125" s="13"/>
      <c r="O125" s="398">
        <f t="shared" si="5"/>
        <v>0</v>
      </c>
      <c r="P125" s="398">
        <f t="shared" si="6"/>
        <v>0</v>
      </c>
      <c r="Q125" s="398">
        <f t="shared" si="7"/>
        <v>0</v>
      </c>
      <c r="R125" s="398">
        <f t="shared" si="8"/>
        <v>0</v>
      </c>
      <c r="S125" s="267"/>
      <c r="T125" s="267"/>
    </row>
    <row r="126" spans="1:20" ht="19.05" hidden="1" customHeight="1" x14ac:dyDescent="0.3">
      <c r="A126" s="13"/>
      <c r="B126" s="58" t="s">
        <v>497</v>
      </c>
      <c r="C126" s="57" t="s">
        <v>481</v>
      </c>
      <c r="D126" s="59"/>
      <c r="E126" s="101" t="s">
        <v>31</v>
      </c>
      <c r="F126" s="73" t="s">
        <v>28</v>
      </c>
      <c r="G126" s="36"/>
      <c r="H126" s="253"/>
      <c r="I126" s="34"/>
      <c r="J126" s="34"/>
      <c r="K126" s="34"/>
      <c r="L126" s="13"/>
      <c r="M126" s="15"/>
      <c r="N126" s="13"/>
      <c r="O126" s="398">
        <f t="shared" si="5"/>
        <v>0</v>
      </c>
      <c r="P126" s="398">
        <f t="shared" si="6"/>
        <v>0</v>
      </c>
      <c r="Q126" s="398">
        <f t="shared" si="7"/>
        <v>0</v>
      </c>
      <c r="R126" s="398">
        <f t="shared" si="8"/>
        <v>0</v>
      </c>
      <c r="S126" s="267"/>
      <c r="T126" s="267"/>
    </row>
    <row r="127" spans="1:20" ht="19.05" hidden="1" customHeight="1" x14ac:dyDescent="0.3">
      <c r="A127" s="13"/>
      <c r="B127" s="58" t="s">
        <v>498</v>
      </c>
      <c r="C127" s="57" t="s">
        <v>483</v>
      </c>
      <c r="D127" s="59"/>
      <c r="E127" s="101" t="s">
        <v>31</v>
      </c>
      <c r="F127" s="73" t="s">
        <v>29</v>
      </c>
      <c r="G127" s="36"/>
      <c r="H127" s="253"/>
      <c r="I127" s="34"/>
      <c r="J127" s="34"/>
      <c r="K127" s="34"/>
      <c r="L127" s="13"/>
      <c r="M127" s="15"/>
      <c r="N127" s="13"/>
      <c r="O127" s="398">
        <f t="shared" si="5"/>
        <v>0</v>
      </c>
      <c r="P127" s="398">
        <f t="shared" si="6"/>
        <v>0</v>
      </c>
      <c r="Q127" s="398">
        <f t="shared" si="7"/>
        <v>0</v>
      </c>
      <c r="R127" s="398">
        <f t="shared" si="8"/>
        <v>0</v>
      </c>
      <c r="S127" s="267"/>
      <c r="T127" s="267"/>
    </row>
    <row r="128" spans="1:20" ht="19.05" customHeight="1" x14ac:dyDescent="0.3">
      <c r="A128" s="13"/>
      <c r="B128" s="175" t="s">
        <v>366</v>
      </c>
      <c r="C128" s="176" t="s">
        <v>55</v>
      </c>
      <c r="D128" s="57"/>
      <c r="E128" s="101"/>
      <c r="F128" s="73" t="s">
        <v>1</v>
      </c>
      <c r="G128" s="36"/>
      <c r="H128" s="232" t="str">
        <f>'CONCEPT AFSTEMMING'!K198</f>
        <v/>
      </c>
      <c r="I128" s="232" t="str">
        <f>'EVALUATIE 1'!K198</f>
        <v/>
      </c>
      <c r="J128" s="232" t="str">
        <f>'EVALUATIE 2'!K198</f>
        <v/>
      </c>
      <c r="K128" s="232" t="str">
        <f>'EVALUATIE 3'!K198</f>
        <v/>
      </c>
      <c r="L128" s="13"/>
      <c r="M128" s="15">
        <f>IF(F128="goed",2,IF(F128="beter",1,IF(F128="uitstekend",0,3)))</f>
        <v>0</v>
      </c>
      <c r="N128" s="13"/>
      <c r="O128" s="398">
        <f t="shared" si="5"/>
        <v>0</v>
      </c>
      <c r="P128" s="398">
        <f t="shared" si="6"/>
        <v>0</v>
      </c>
      <c r="Q128" s="398">
        <f t="shared" si="7"/>
        <v>0</v>
      </c>
      <c r="R128" s="398">
        <f t="shared" si="8"/>
        <v>0</v>
      </c>
      <c r="S128" s="267"/>
      <c r="T128" s="267"/>
    </row>
    <row r="129" spans="1:20" ht="19.05" hidden="1" customHeight="1" x14ac:dyDescent="0.3">
      <c r="A129" s="13"/>
      <c r="B129" s="58" t="s">
        <v>367</v>
      </c>
      <c r="C129" s="57" t="s">
        <v>69</v>
      </c>
      <c r="D129" s="59"/>
      <c r="E129" s="101" t="s">
        <v>31</v>
      </c>
      <c r="F129" s="73" t="s">
        <v>29</v>
      </c>
      <c r="G129" s="36"/>
      <c r="H129" s="253"/>
      <c r="I129" s="34"/>
      <c r="J129" s="34"/>
      <c r="K129" s="34"/>
      <c r="L129" s="13"/>
      <c r="M129" s="15"/>
      <c r="N129" s="13"/>
      <c r="O129" s="398">
        <f t="shared" si="5"/>
        <v>0</v>
      </c>
      <c r="P129" s="398">
        <f t="shared" si="6"/>
        <v>0</v>
      </c>
      <c r="Q129" s="398">
        <f t="shared" si="7"/>
        <v>0</v>
      </c>
      <c r="R129" s="398">
        <f t="shared" si="8"/>
        <v>0</v>
      </c>
      <c r="S129" s="267"/>
      <c r="T129" s="267"/>
    </row>
    <row r="130" spans="1:20" ht="19.05" hidden="1" customHeight="1" x14ac:dyDescent="0.3">
      <c r="A130" s="13"/>
      <c r="B130" s="58" t="s">
        <v>368</v>
      </c>
      <c r="C130" s="57" t="s">
        <v>70</v>
      </c>
      <c r="D130" s="59"/>
      <c r="E130" s="101" t="s">
        <v>31</v>
      </c>
      <c r="F130" s="73" t="s">
        <v>29</v>
      </c>
      <c r="G130" s="36"/>
      <c r="H130" s="253"/>
      <c r="I130" s="34"/>
      <c r="J130" s="34"/>
      <c r="K130" s="34"/>
      <c r="L130" s="13"/>
      <c r="M130" s="15"/>
      <c r="N130" s="13"/>
      <c r="O130" s="398">
        <f t="shared" si="5"/>
        <v>0</v>
      </c>
      <c r="P130" s="398">
        <f t="shared" si="6"/>
        <v>0</v>
      </c>
      <c r="Q130" s="398">
        <f t="shared" si="7"/>
        <v>0</v>
      </c>
      <c r="R130" s="398">
        <f t="shared" si="8"/>
        <v>0</v>
      </c>
      <c r="S130" s="267"/>
      <c r="T130" s="267"/>
    </row>
    <row r="131" spans="1:20" ht="19.05" hidden="1" customHeight="1" x14ac:dyDescent="0.3">
      <c r="A131" s="13"/>
      <c r="B131" s="58" t="s">
        <v>369</v>
      </c>
      <c r="C131" s="57" t="s">
        <v>71</v>
      </c>
      <c r="D131" s="60"/>
      <c r="E131" s="101" t="s">
        <v>31</v>
      </c>
      <c r="F131" s="73" t="s">
        <v>29</v>
      </c>
      <c r="G131" s="36"/>
      <c r="H131" s="253"/>
      <c r="I131" s="34"/>
      <c r="J131" s="34"/>
      <c r="K131" s="34"/>
      <c r="L131" s="13"/>
      <c r="M131" s="15"/>
      <c r="N131" s="13"/>
      <c r="O131" s="398">
        <f t="shared" si="5"/>
        <v>0</v>
      </c>
      <c r="P131" s="398">
        <f t="shared" si="6"/>
        <v>0</v>
      </c>
      <c r="Q131" s="398">
        <f t="shared" si="7"/>
        <v>0</v>
      </c>
      <c r="R131" s="398">
        <f t="shared" si="8"/>
        <v>0</v>
      </c>
      <c r="S131" s="267"/>
      <c r="T131" s="267"/>
    </row>
    <row r="132" spans="1:20" ht="19.05" hidden="1" customHeight="1" x14ac:dyDescent="0.3">
      <c r="A132" s="13"/>
      <c r="B132" s="58" t="s">
        <v>514</v>
      </c>
      <c r="C132" s="57" t="s">
        <v>515</v>
      </c>
      <c r="D132" s="60"/>
      <c r="E132" s="101" t="s">
        <v>31</v>
      </c>
      <c r="F132" s="73" t="s">
        <v>29</v>
      </c>
      <c r="G132" s="36"/>
      <c r="H132" s="253"/>
      <c r="I132" s="34"/>
      <c r="J132" s="34"/>
      <c r="K132" s="34"/>
      <c r="L132" s="13"/>
      <c r="M132" s="15"/>
      <c r="N132" s="13"/>
      <c r="O132" s="398">
        <f t="shared" si="5"/>
        <v>0</v>
      </c>
      <c r="P132" s="398">
        <f t="shared" si="6"/>
        <v>0</v>
      </c>
      <c r="Q132" s="398">
        <f t="shared" si="7"/>
        <v>0</v>
      </c>
      <c r="R132" s="398">
        <f t="shared" si="8"/>
        <v>0</v>
      </c>
      <c r="S132" s="267"/>
      <c r="T132" s="267"/>
    </row>
    <row r="133" spans="1:20" ht="19.05" customHeight="1" x14ac:dyDescent="0.3">
      <c r="A133" s="13"/>
      <c r="B133" s="175" t="s">
        <v>370</v>
      </c>
      <c r="C133" s="176" t="s">
        <v>122</v>
      </c>
      <c r="D133" s="57"/>
      <c r="E133" s="101"/>
      <c r="F133" s="73" t="s">
        <v>28</v>
      </c>
      <c r="G133" s="36"/>
      <c r="H133" s="232" t="str">
        <f>'CONCEPT AFSTEMMING'!K204</f>
        <v/>
      </c>
      <c r="I133" s="232" t="str">
        <f>'EVALUATIE 1'!K204</f>
        <v/>
      </c>
      <c r="J133" s="232" t="str">
        <f>'EVALUATIE 2'!K204</f>
        <v/>
      </c>
      <c r="K133" s="232" t="str">
        <f>'EVALUATIE 3'!K204</f>
        <v/>
      </c>
      <c r="L133" s="13"/>
      <c r="M133" s="15">
        <f>IF(F133="goed",2,IF(F133="beter",1,IF(F133="uitstekend",0,3)))</f>
        <v>2</v>
      </c>
      <c r="N133" s="13"/>
      <c r="O133" s="398">
        <f t="shared" si="5"/>
        <v>0</v>
      </c>
      <c r="P133" s="398">
        <f t="shared" si="6"/>
        <v>0</v>
      </c>
      <c r="Q133" s="398">
        <f t="shared" si="7"/>
        <v>0</v>
      </c>
      <c r="R133" s="398">
        <f t="shared" si="8"/>
        <v>0</v>
      </c>
      <c r="S133" s="267"/>
      <c r="T133" s="267"/>
    </row>
    <row r="134" spans="1:20" ht="19.05" hidden="1" customHeight="1" x14ac:dyDescent="0.3">
      <c r="A134" s="13"/>
      <c r="B134" s="58" t="s">
        <v>371</v>
      </c>
      <c r="C134" s="57" t="s">
        <v>72</v>
      </c>
      <c r="D134" s="60"/>
      <c r="E134" s="101" t="s">
        <v>31</v>
      </c>
      <c r="F134" s="73" t="s">
        <v>28</v>
      </c>
      <c r="G134" s="36"/>
      <c r="H134" s="253"/>
      <c r="I134" s="34"/>
      <c r="J134" s="34"/>
      <c r="K134" s="34"/>
      <c r="L134" s="13"/>
      <c r="M134" s="15"/>
      <c r="N134" s="13"/>
      <c r="O134" s="398">
        <f t="shared" si="5"/>
        <v>0</v>
      </c>
      <c r="P134" s="398">
        <f t="shared" si="6"/>
        <v>0</v>
      </c>
      <c r="Q134" s="398">
        <f t="shared" si="7"/>
        <v>0</v>
      </c>
      <c r="R134" s="398">
        <f t="shared" si="8"/>
        <v>0</v>
      </c>
      <c r="S134" s="267"/>
      <c r="T134" s="267"/>
    </row>
    <row r="135" spans="1:20" ht="19.05" hidden="1" customHeight="1" x14ac:dyDescent="0.3">
      <c r="A135" s="13"/>
      <c r="B135" s="58" t="s">
        <v>372</v>
      </c>
      <c r="C135" s="57" t="s">
        <v>73</v>
      </c>
      <c r="D135" s="60"/>
      <c r="E135" s="101" t="s">
        <v>201</v>
      </c>
      <c r="F135" s="73" t="s">
        <v>28</v>
      </c>
      <c r="G135" s="36"/>
      <c r="H135" s="253"/>
      <c r="I135" s="34"/>
      <c r="J135" s="34"/>
      <c r="K135" s="34"/>
      <c r="L135" s="13"/>
      <c r="M135" s="15"/>
      <c r="N135" s="13"/>
      <c r="O135" s="398">
        <f t="shared" si="5"/>
        <v>0</v>
      </c>
      <c r="P135" s="398">
        <f t="shared" si="6"/>
        <v>0</v>
      </c>
      <c r="Q135" s="398">
        <f t="shared" si="7"/>
        <v>0</v>
      </c>
      <c r="R135" s="398">
        <f t="shared" si="8"/>
        <v>0</v>
      </c>
      <c r="S135" s="267"/>
      <c r="T135" s="267"/>
    </row>
    <row r="136" spans="1:20" ht="19.05" hidden="1" customHeight="1" x14ac:dyDescent="0.3">
      <c r="A136" s="13"/>
      <c r="B136" s="58" t="s">
        <v>373</v>
      </c>
      <c r="C136" s="57" t="s">
        <v>374</v>
      </c>
      <c r="D136" s="60"/>
      <c r="E136" s="101" t="s">
        <v>201</v>
      </c>
      <c r="F136" s="73" t="s">
        <v>29</v>
      </c>
      <c r="G136" s="36"/>
      <c r="H136" s="253"/>
      <c r="I136" s="34"/>
      <c r="J136" s="34"/>
      <c r="K136" s="34"/>
      <c r="L136" s="13"/>
      <c r="M136" s="15"/>
      <c r="N136" s="13"/>
      <c r="O136" s="398">
        <f t="shared" ref="O136:O178" si="9">IF(H136="",0,IF(ISBLANK(H136),0,IF(H136=0,0,IF(H136="nvt",0,IF(AND($F136="/",H136="goed"),1,IF(AND($F136="/",H136="beter"),2,IF(AND($F136="/",H136="uitstekend"),3,IF(AND($F136="goed",H136="goed"),0,IF(AND($F136="goed",H136="beter"),1,IF(AND($F136="goed",H136="uitstekend"),2,IF(AND($F136="beter",H136="goed"),0,IF(AND($F136="beter",H136="beter"),0,IF(AND($F136="beter",H136="uitstekend"),1,IF(AND($F136="uitstekend",H136="goed"),0,IF(AND($F136="uitstekend",H136="beter"),0,IF(AND($F136="uitstekend",H136="uitstekend"),0))))))))))))))))</f>
        <v>0</v>
      </c>
      <c r="P136" s="398">
        <f t="shared" ref="P136:P178" si="10">IF(I136="",0,IF(ISBLANK(I136),0,IF(I136=0,0,IF(I136="nvt",0,IF(AND($F136="/",I136="goed"),1,IF(AND($F136="/",I136="beter"),2,IF(AND($F136="/",I136="uitstekend"),3,IF(AND($F136="goed",I136="goed"),0,IF(AND($F136="goed",I136="beter"),1,IF(AND($F136="goed",I136="uitstekend"),2,IF(AND($F136="beter",I136="goed"),0,IF(AND($F136="beter",I136="beter"),0,IF(AND($F136="beter",I136="uitstekend"),1,IF(AND($F136="uitstekend",I136="goed"),0,IF(AND($F136="uitstekend",I136="beter"),0,IF(AND($F136="uitstekend",I136="uitstekend"),0))))))))))))))))</f>
        <v>0</v>
      </c>
      <c r="Q136" s="398">
        <f t="shared" ref="Q136:Q178" si="11">IF(J136="",0,IF(ISBLANK(J136),0,IF(J136=0,0,IF(J136="nvt",0,IF(AND($F136="/",J136="goed"),1,IF(AND($F136="/",J136="beter"),2,IF(AND($F136="/",J136="uitstekend"),3,IF(AND($F136="goed",J136="goed"),0,IF(AND($F136="goed",J136="beter"),1,IF(AND($F136="goed",J136="uitstekend"),2,IF(AND($F136="beter",J136="goed"),0,IF(AND($F136="beter",J136="beter"),0,IF(AND($F136="beter",J136="uitstekend"),1,IF(AND($F136="uitstekend",J136="goed"),0,IF(AND($F136="uitstekend",J136="beter"),0,IF(AND($F136="uitstekend",J136="uitstekend"),0))))))))))))))))</f>
        <v>0</v>
      </c>
      <c r="R136" s="398">
        <f t="shared" ref="R136:R178" si="12">IF(K136="",0,IF(ISBLANK(K136),0,IF(K136=0,0,IF(K136="nvt",0,IF(AND($F136="/",K136="goed"),1,IF(AND($F136="/",K136="beter"),2,IF(AND($F136="/",K136="uitstekend"),3,IF(AND($F136="goed",K136="goed"),0,IF(AND($F136="goed",K136="beter"),1,IF(AND($F136="goed",K136="uitstekend"),2,IF(AND($F136="beter",K136="goed"),0,IF(AND($F136="beter",K136="beter"),0,IF(AND($F136="beter",K136="uitstekend"),1,IF(AND($F136="uitstekend",K136="goed"),0,IF(AND($F136="uitstekend",K136="beter"),0,IF(AND($F136="uitstekend",K136="uitstekend"),0))))))))))))))))</f>
        <v>0</v>
      </c>
      <c r="S136" s="267"/>
      <c r="T136" s="267"/>
    </row>
    <row r="137" spans="1:20" ht="19.05" customHeight="1" x14ac:dyDescent="0.3">
      <c r="A137" s="13"/>
      <c r="B137" s="175" t="s">
        <v>375</v>
      </c>
      <c r="C137" s="176" t="s">
        <v>57</v>
      </c>
      <c r="D137" s="57"/>
      <c r="E137" s="101"/>
      <c r="F137" s="73" t="s">
        <v>535</v>
      </c>
      <c r="G137" s="36"/>
      <c r="H137" s="232" t="str">
        <f>'CONCEPT AFSTEMMING'!K211</f>
        <v/>
      </c>
      <c r="I137" s="232" t="str">
        <f>'EVALUATIE 1'!K211</f>
        <v/>
      </c>
      <c r="J137" s="232" t="str">
        <f>'EVALUATIE 2'!K211</f>
        <v/>
      </c>
      <c r="K137" s="232" t="str">
        <f>'EVALUATIE 3'!K211</f>
        <v/>
      </c>
      <c r="L137" s="13"/>
      <c r="M137" s="15">
        <f>IF(F137="goed",2,IF(F137="beter",1,IF(F137="uitstekend",0,3)))</f>
        <v>3</v>
      </c>
      <c r="N137" s="13"/>
      <c r="O137" s="398">
        <f t="shared" si="9"/>
        <v>0</v>
      </c>
      <c r="P137" s="398">
        <f t="shared" si="10"/>
        <v>0</v>
      </c>
      <c r="Q137" s="398">
        <f t="shared" si="11"/>
        <v>0</v>
      </c>
      <c r="R137" s="398">
        <f t="shared" si="12"/>
        <v>0</v>
      </c>
      <c r="S137" s="267"/>
      <c r="T137" s="267"/>
    </row>
    <row r="138" spans="1:20" ht="19.05" hidden="1" customHeight="1" x14ac:dyDescent="0.3">
      <c r="A138" s="13"/>
      <c r="B138" s="58" t="s">
        <v>376</v>
      </c>
      <c r="C138" s="57" t="s">
        <v>86</v>
      </c>
      <c r="D138" s="60"/>
      <c r="E138" s="101" t="s">
        <v>201</v>
      </c>
      <c r="F138" s="73" t="s">
        <v>28</v>
      </c>
      <c r="G138" s="36"/>
      <c r="H138" s="253"/>
      <c r="I138" s="34"/>
      <c r="J138" s="34"/>
      <c r="K138" s="34"/>
      <c r="L138" s="13"/>
      <c r="M138" s="15"/>
      <c r="N138" s="13"/>
      <c r="O138" s="398">
        <f t="shared" si="9"/>
        <v>0</v>
      </c>
      <c r="P138" s="398">
        <f t="shared" si="10"/>
        <v>0</v>
      </c>
      <c r="Q138" s="398">
        <f t="shared" si="11"/>
        <v>0</v>
      </c>
      <c r="R138" s="398">
        <f t="shared" si="12"/>
        <v>0</v>
      </c>
      <c r="S138" s="267"/>
      <c r="T138" s="267"/>
    </row>
    <row r="139" spans="1:20" ht="19.05" hidden="1" customHeight="1" x14ac:dyDescent="0.3">
      <c r="A139" s="13"/>
      <c r="B139" s="58" t="s">
        <v>377</v>
      </c>
      <c r="C139" s="57" t="s">
        <v>123</v>
      </c>
      <c r="D139" s="60"/>
      <c r="E139" s="101" t="s">
        <v>201</v>
      </c>
      <c r="F139" s="73" t="s">
        <v>28</v>
      </c>
      <c r="G139" s="36"/>
      <c r="H139" s="253"/>
      <c r="I139" s="34"/>
      <c r="J139" s="34"/>
      <c r="K139" s="34"/>
      <c r="L139" s="13"/>
      <c r="M139" s="15"/>
      <c r="N139" s="13"/>
      <c r="O139" s="398">
        <f t="shared" si="9"/>
        <v>0</v>
      </c>
      <c r="P139" s="398">
        <f t="shared" si="10"/>
        <v>0</v>
      </c>
      <c r="Q139" s="398">
        <f t="shared" si="11"/>
        <v>0</v>
      </c>
      <c r="R139" s="398">
        <f t="shared" si="12"/>
        <v>0</v>
      </c>
      <c r="S139" s="267"/>
      <c r="T139" s="267"/>
    </row>
    <row r="140" spans="1:20" ht="19.05" hidden="1" customHeight="1" x14ac:dyDescent="0.3">
      <c r="A140" s="13"/>
      <c r="B140" s="58" t="s">
        <v>378</v>
      </c>
      <c r="C140" s="57" t="s">
        <v>379</v>
      </c>
      <c r="D140" s="60"/>
      <c r="E140" s="101" t="s">
        <v>201</v>
      </c>
      <c r="F140" s="73" t="s">
        <v>29</v>
      </c>
      <c r="G140" s="36"/>
      <c r="H140" s="253"/>
      <c r="I140" s="34"/>
      <c r="J140" s="34"/>
      <c r="K140" s="34"/>
      <c r="L140" s="13"/>
      <c r="M140" s="15"/>
      <c r="N140" s="13"/>
      <c r="O140" s="398">
        <f t="shared" si="9"/>
        <v>0</v>
      </c>
      <c r="P140" s="398">
        <f t="shared" si="10"/>
        <v>0</v>
      </c>
      <c r="Q140" s="398">
        <f t="shared" si="11"/>
        <v>0</v>
      </c>
      <c r="R140" s="398">
        <f t="shared" si="12"/>
        <v>0</v>
      </c>
      <c r="S140" s="267"/>
      <c r="T140" s="267"/>
    </row>
    <row r="141" spans="1:20" ht="19.05" customHeight="1" x14ac:dyDescent="0.3">
      <c r="A141" s="13"/>
      <c r="B141" s="175" t="s">
        <v>380</v>
      </c>
      <c r="C141" s="176" t="s">
        <v>58</v>
      </c>
      <c r="D141" s="57"/>
      <c r="E141" s="101"/>
      <c r="F141" s="73" t="s">
        <v>28</v>
      </c>
      <c r="G141" s="36"/>
      <c r="H141" s="232" t="str">
        <f>'CONCEPT AFSTEMMING'!K218</f>
        <v/>
      </c>
      <c r="I141" s="232" t="str">
        <f>'EVALUATIE 1'!K218</f>
        <v/>
      </c>
      <c r="J141" s="232" t="str">
        <f>'EVALUATIE 2'!K218</f>
        <v/>
      </c>
      <c r="K141" s="232" t="str">
        <f>'EVALUATIE 3'!K218</f>
        <v/>
      </c>
      <c r="L141" s="13"/>
      <c r="M141" s="15">
        <f>IF(F141="goed",2,IF(F141="beter",1,IF(F141="uitstekend",0,3)))</f>
        <v>2</v>
      </c>
      <c r="N141" s="13"/>
      <c r="O141" s="398">
        <f t="shared" si="9"/>
        <v>0</v>
      </c>
      <c r="P141" s="398">
        <f t="shared" si="10"/>
        <v>0</v>
      </c>
      <c r="Q141" s="398">
        <f t="shared" si="11"/>
        <v>0</v>
      </c>
      <c r="R141" s="398">
        <f t="shared" si="12"/>
        <v>0</v>
      </c>
      <c r="S141" s="267"/>
      <c r="T141" s="267"/>
    </row>
    <row r="142" spans="1:20" ht="19.05" hidden="1" customHeight="1" x14ac:dyDescent="0.3">
      <c r="A142" s="13"/>
      <c r="B142" s="58" t="s">
        <v>381</v>
      </c>
      <c r="C142" s="57" t="s">
        <v>382</v>
      </c>
      <c r="D142" s="60"/>
      <c r="E142" s="101" t="s">
        <v>31</v>
      </c>
      <c r="F142" s="73" t="s">
        <v>29</v>
      </c>
      <c r="G142" s="36"/>
      <c r="H142" s="253"/>
      <c r="I142" s="34"/>
      <c r="J142" s="34"/>
      <c r="K142" s="34"/>
      <c r="L142" s="13"/>
      <c r="M142" s="15"/>
      <c r="N142" s="13"/>
      <c r="O142" s="398">
        <f t="shared" si="9"/>
        <v>0</v>
      </c>
      <c r="P142" s="398">
        <f t="shared" si="10"/>
        <v>0</v>
      </c>
      <c r="Q142" s="398">
        <f t="shared" si="11"/>
        <v>0</v>
      </c>
      <c r="R142" s="398">
        <f t="shared" si="12"/>
        <v>0</v>
      </c>
      <c r="S142" s="267"/>
      <c r="T142" s="267"/>
    </row>
    <row r="143" spans="1:20" ht="19.05" hidden="1" customHeight="1" x14ac:dyDescent="0.3">
      <c r="A143" s="13"/>
      <c r="B143" s="58" t="s">
        <v>384</v>
      </c>
      <c r="C143" s="57" t="s">
        <v>385</v>
      </c>
      <c r="D143" s="60"/>
      <c r="E143" s="101" t="s">
        <v>31</v>
      </c>
      <c r="F143" s="73" t="s">
        <v>28</v>
      </c>
      <c r="G143" s="36"/>
      <c r="H143" s="253"/>
      <c r="I143" s="34"/>
      <c r="J143" s="34"/>
      <c r="K143" s="34"/>
      <c r="L143" s="13"/>
      <c r="M143" s="15"/>
      <c r="N143" s="13"/>
      <c r="O143" s="398">
        <f t="shared" si="9"/>
        <v>0</v>
      </c>
      <c r="P143" s="398">
        <f t="shared" si="10"/>
        <v>0</v>
      </c>
      <c r="Q143" s="398">
        <f t="shared" si="11"/>
        <v>0</v>
      </c>
      <c r="R143" s="398">
        <f t="shared" si="12"/>
        <v>0</v>
      </c>
      <c r="S143" s="267"/>
      <c r="T143" s="267"/>
    </row>
    <row r="144" spans="1:20" ht="19.05" hidden="1" customHeight="1" x14ac:dyDescent="0.3">
      <c r="A144" s="13"/>
      <c r="B144" s="58" t="s">
        <v>386</v>
      </c>
      <c r="C144" s="57" t="s">
        <v>387</v>
      </c>
      <c r="D144" s="60"/>
      <c r="E144" s="101" t="s">
        <v>201</v>
      </c>
      <c r="F144" s="73" t="s">
        <v>29</v>
      </c>
      <c r="G144" s="36"/>
      <c r="H144" s="253"/>
      <c r="I144" s="34"/>
      <c r="J144" s="34"/>
      <c r="K144" s="34"/>
      <c r="L144" s="13"/>
      <c r="M144" s="15"/>
      <c r="N144" s="13"/>
      <c r="O144" s="398">
        <f t="shared" si="9"/>
        <v>0</v>
      </c>
      <c r="P144" s="398">
        <f t="shared" si="10"/>
        <v>0</v>
      </c>
      <c r="Q144" s="398">
        <f t="shared" si="11"/>
        <v>0</v>
      </c>
      <c r="R144" s="398">
        <f t="shared" si="12"/>
        <v>0</v>
      </c>
      <c r="S144" s="267"/>
      <c r="T144" s="267"/>
    </row>
    <row r="145" spans="1:20" ht="19.05" hidden="1" customHeight="1" x14ac:dyDescent="0.3">
      <c r="A145" s="13"/>
      <c r="B145" s="58" t="s">
        <v>388</v>
      </c>
      <c r="C145" s="57" t="s">
        <v>389</v>
      </c>
      <c r="D145" s="59"/>
      <c r="E145" s="101" t="s">
        <v>201</v>
      </c>
      <c r="F145" s="73" t="s">
        <v>29</v>
      </c>
      <c r="G145" s="36"/>
      <c r="H145" s="253"/>
      <c r="I145" s="34"/>
      <c r="J145" s="34"/>
      <c r="K145" s="34"/>
      <c r="L145" s="13"/>
      <c r="M145" s="15"/>
      <c r="N145" s="13"/>
      <c r="O145" s="398">
        <f t="shared" si="9"/>
        <v>0</v>
      </c>
      <c r="P145" s="398">
        <f t="shared" si="10"/>
        <v>0</v>
      </c>
      <c r="Q145" s="398">
        <f t="shared" si="11"/>
        <v>0</v>
      </c>
      <c r="R145" s="398">
        <f t="shared" si="12"/>
        <v>0</v>
      </c>
      <c r="S145" s="267"/>
      <c r="T145" s="267"/>
    </row>
    <row r="146" spans="1:20" ht="19.05" customHeight="1" x14ac:dyDescent="0.3">
      <c r="A146" s="13"/>
      <c r="B146" s="175" t="s">
        <v>21</v>
      </c>
      <c r="C146" s="176" t="s">
        <v>59</v>
      </c>
      <c r="D146" s="57"/>
      <c r="E146" s="101"/>
      <c r="F146" s="73" t="s">
        <v>535</v>
      </c>
      <c r="G146" s="36"/>
      <c r="H146" s="232" t="str">
        <f>'CONCEPT AFSTEMMING'!K224</f>
        <v/>
      </c>
      <c r="I146" s="232" t="str">
        <f>'EVALUATIE 1'!K224</f>
        <v/>
      </c>
      <c r="J146" s="232" t="str">
        <f>'EVALUATIE 2'!K224</f>
        <v/>
      </c>
      <c r="K146" s="232" t="str">
        <f>'EVALUATIE 3'!K224</f>
        <v/>
      </c>
      <c r="L146" s="13"/>
      <c r="M146" s="15">
        <f>IF(F146="goed",2,IF(F146="beter",1,IF(F146="uitstekend",0,3)))</f>
        <v>3</v>
      </c>
      <c r="N146" s="13"/>
      <c r="O146" s="398">
        <f t="shared" si="9"/>
        <v>0</v>
      </c>
      <c r="P146" s="398">
        <f t="shared" si="10"/>
        <v>0</v>
      </c>
      <c r="Q146" s="398">
        <f t="shared" si="11"/>
        <v>0</v>
      </c>
      <c r="R146" s="398">
        <f t="shared" si="12"/>
        <v>0</v>
      </c>
      <c r="S146" s="267"/>
      <c r="T146" s="267"/>
    </row>
    <row r="147" spans="1:20" ht="19.05" hidden="1" customHeight="1" x14ac:dyDescent="0.3">
      <c r="A147" s="13"/>
      <c r="B147" s="58" t="s">
        <v>390</v>
      </c>
      <c r="C147" s="57" t="s">
        <v>74</v>
      </c>
      <c r="D147" s="59"/>
      <c r="E147" s="101" t="s">
        <v>201</v>
      </c>
      <c r="F147" s="73" t="s">
        <v>1</v>
      </c>
      <c r="G147" s="36"/>
      <c r="H147" s="36"/>
      <c r="I147" s="37"/>
      <c r="J147" s="37"/>
      <c r="K147" s="37"/>
      <c r="L147" s="13"/>
      <c r="M147" s="15"/>
      <c r="N147" s="13"/>
      <c r="O147" s="398">
        <f t="shared" si="9"/>
        <v>0</v>
      </c>
      <c r="P147" s="398">
        <f t="shared" si="10"/>
        <v>0</v>
      </c>
      <c r="Q147" s="398">
        <f t="shared" si="11"/>
        <v>0</v>
      </c>
      <c r="R147" s="398">
        <f t="shared" si="12"/>
        <v>0</v>
      </c>
      <c r="S147" s="267"/>
      <c r="T147" s="267"/>
    </row>
    <row r="148" spans="1:20" ht="19.05" hidden="1" customHeight="1" x14ac:dyDescent="0.3">
      <c r="A148" s="13"/>
      <c r="B148" s="58" t="s">
        <v>391</v>
      </c>
      <c r="C148" s="57" t="s">
        <v>124</v>
      </c>
      <c r="D148" s="59"/>
      <c r="E148" s="101" t="s">
        <v>201</v>
      </c>
      <c r="F148" s="73" t="s">
        <v>43</v>
      </c>
      <c r="G148" s="36"/>
      <c r="H148" s="36"/>
      <c r="I148" s="37"/>
      <c r="J148" s="37"/>
      <c r="K148" s="37"/>
      <c r="L148" s="13"/>
      <c r="M148" s="15"/>
      <c r="N148" s="13"/>
      <c r="O148" s="398">
        <f t="shared" si="9"/>
        <v>0</v>
      </c>
      <c r="P148" s="398">
        <f t="shared" si="10"/>
        <v>0</v>
      </c>
      <c r="Q148" s="398">
        <f t="shared" si="11"/>
        <v>0</v>
      </c>
      <c r="R148" s="398">
        <f t="shared" si="12"/>
        <v>0</v>
      </c>
      <c r="S148" s="267"/>
      <c r="T148" s="267"/>
    </row>
    <row r="149" spans="1:20" ht="19.05" hidden="1" customHeight="1" x14ac:dyDescent="0.3">
      <c r="A149" s="13"/>
      <c r="B149" s="58" t="s">
        <v>392</v>
      </c>
      <c r="C149" s="57" t="s">
        <v>75</v>
      </c>
      <c r="D149" s="59"/>
      <c r="E149" s="101" t="s">
        <v>201</v>
      </c>
      <c r="F149" s="73" t="s">
        <v>43</v>
      </c>
      <c r="G149" s="36"/>
      <c r="H149" s="36"/>
      <c r="I149" s="37"/>
      <c r="J149" s="37"/>
      <c r="K149" s="37"/>
      <c r="L149" s="13"/>
      <c r="M149" s="15"/>
      <c r="N149" s="13"/>
      <c r="O149" s="398">
        <f t="shared" si="9"/>
        <v>0</v>
      </c>
      <c r="P149" s="398">
        <f t="shared" si="10"/>
        <v>0</v>
      </c>
      <c r="Q149" s="398">
        <f t="shared" si="11"/>
        <v>0</v>
      </c>
      <c r="R149" s="398">
        <f t="shared" si="12"/>
        <v>0</v>
      </c>
      <c r="S149" s="267"/>
      <c r="T149" s="267"/>
    </row>
    <row r="150" spans="1:20" ht="19.05" hidden="1" customHeight="1" x14ac:dyDescent="0.3">
      <c r="A150" s="13"/>
      <c r="B150" s="58" t="s">
        <v>393</v>
      </c>
      <c r="C150" s="57" t="s">
        <v>125</v>
      </c>
      <c r="D150" s="59"/>
      <c r="E150" s="101" t="s">
        <v>201</v>
      </c>
      <c r="F150" s="73" t="s">
        <v>43</v>
      </c>
      <c r="G150" s="36"/>
      <c r="H150" s="36"/>
      <c r="I150" s="37"/>
      <c r="J150" s="37"/>
      <c r="K150" s="37"/>
      <c r="L150" s="13"/>
      <c r="M150" s="15"/>
      <c r="N150" s="13"/>
      <c r="O150" s="398">
        <f t="shared" si="9"/>
        <v>0</v>
      </c>
      <c r="P150" s="398">
        <f t="shared" si="10"/>
        <v>0</v>
      </c>
      <c r="Q150" s="398">
        <f t="shared" si="11"/>
        <v>0</v>
      </c>
      <c r="R150" s="398">
        <f t="shared" si="12"/>
        <v>0</v>
      </c>
      <c r="S150" s="267"/>
      <c r="T150" s="267"/>
    </row>
    <row r="151" spans="1:20" ht="19.05" customHeight="1" x14ac:dyDescent="0.3">
      <c r="A151" s="13"/>
      <c r="B151" s="175" t="s">
        <v>22</v>
      </c>
      <c r="C151" s="176" t="s">
        <v>126</v>
      </c>
      <c r="D151" s="57"/>
      <c r="E151" s="101"/>
      <c r="F151" s="73" t="s">
        <v>1</v>
      </c>
      <c r="G151" s="36"/>
      <c r="H151" s="232" t="str">
        <f>'CONCEPT AFSTEMMING'!K230</f>
        <v/>
      </c>
      <c r="I151" s="232" t="str">
        <f>'EVALUATIE 1'!K230</f>
        <v/>
      </c>
      <c r="J151" s="232" t="str">
        <f>'EVALUATIE 2'!K230</f>
        <v/>
      </c>
      <c r="K151" s="232" t="str">
        <f>'EVALUATIE 3'!K230</f>
        <v/>
      </c>
      <c r="L151" s="13"/>
      <c r="M151" s="15">
        <f>IF(F151="goed",2,IF(F151="beter",1,IF(F151="uitstekend",0,3)))</f>
        <v>0</v>
      </c>
      <c r="N151" s="13"/>
      <c r="O151" s="398">
        <f t="shared" si="9"/>
        <v>0</v>
      </c>
      <c r="P151" s="398">
        <f t="shared" si="10"/>
        <v>0</v>
      </c>
      <c r="Q151" s="398">
        <f t="shared" si="11"/>
        <v>0</v>
      </c>
      <c r="R151" s="398">
        <f t="shared" si="12"/>
        <v>0</v>
      </c>
      <c r="S151" s="267"/>
      <c r="T151" s="267"/>
    </row>
    <row r="152" spans="1:20" ht="19.05" hidden="1" customHeight="1" x14ac:dyDescent="0.3">
      <c r="A152" s="13"/>
      <c r="B152" s="58" t="s">
        <v>395</v>
      </c>
      <c r="C152" s="57" t="s">
        <v>127</v>
      </c>
      <c r="D152" s="59"/>
      <c r="E152" s="101" t="s">
        <v>31</v>
      </c>
      <c r="F152" s="73" t="s">
        <v>29</v>
      </c>
      <c r="G152" s="36"/>
      <c r="H152" s="36"/>
      <c r="I152" s="37"/>
      <c r="J152" s="37"/>
      <c r="K152" s="37"/>
      <c r="L152" s="13"/>
      <c r="M152" s="15"/>
      <c r="N152" s="13"/>
      <c r="O152" s="398">
        <f t="shared" si="9"/>
        <v>0</v>
      </c>
      <c r="P152" s="398">
        <f t="shared" si="10"/>
        <v>0</v>
      </c>
      <c r="Q152" s="398">
        <f t="shared" si="11"/>
        <v>0</v>
      </c>
      <c r="R152" s="398">
        <f t="shared" si="12"/>
        <v>0</v>
      </c>
      <c r="S152" s="267"/>
      <c r="T152" s="267"/>
    </row>
    <row r="153" spans="1:20" ht="19.05" hidden="1" customHeight="1" x14ac:dyDescent="0.3">
      <c r="A153" s="13"/>
      <c r="B153" s="58" t="s">
        <v>488</v>
      </c>
      <c r="C153" s="57" t="s">
        <v>276</v>
      </c>
      <c r="D153" s="59"/>
      <c r="E153" s="101" t="s">
        <v>31</v>
      </c>
      <c r="F153" s="73" t="s">
        <v>29</v>
      </c>
      <c r="G153" s="36"/>
      <c r="H153" s="36"/>
      <c r="I153" s="37"/>
      <c r="J153" s="37"/>
      <c r="K153" s="37"/>
      <c r="L153" s="13"/>
      <c r="M153" s="15"/>
      <c r="N153" s="13"/>
      <c r="O153" s="398">
        <f t="shared" si="9"/>
        <v>0</v>
      </c>
      <c r="P153" s="398">
        <f t="shared" si="10"/>
        <v>0</v>
      </c>
      <c r="Q153" s="398">
        <f t="shared" si="11"/>
        <v>0</v>
      </c>
      <c r="R153" s="398">
        <f t="shared" si="12"/>
        <v>0</v>
      </c>
      <c r="S153" s="267"/>
      <c r="T153" s="267"/>
    </row>
    <row r="154" spans="1:20" ht="19.05" customHeight="1" x14ac:dyDescent="0.3">
      <c r="A154" s="13"/>
      <c r="B154" s="57"/>
      <c r="C154" s="57"/>
      <c r="D154" s="59"/>
      <c r="E154" s="186" t="s">
        <v>457</v>
      </c>
      <c r="F154" s="15" t="s">
        <v>457</v>
      </c>
      <c r="G154" s="15"/>
      <c r="H154" s="174"/>
      <c r="I154" s="15"/>
      <c r="J154" s="15"/>
      <c r="K154" s="15"/>
      <c r="L154" s="13"/>
      <c r="M154" s="15"/>
      <c r="N154" s="13"/>
      <c r="O154" s="398">
        <f t="shared" si="9"/>
        <v>0</v>
      </c>
      <c r="P154" s="398">
        <f t="shared" si="10"/>
        <v>0</v>
      </c>
      <c r="Q154" s="398">
        <f t="shared" si="11"/>
        <v>0</v>
      </c>
      <c r="R154" s="398">
        <f t="shared" si="12"/>
        <v>0</v>
      </c>
      <c r="S154" s="267"/>
      <c r="T154" s="267"/>
    </row>
    <row r="155" spans="1:20" s="18" customFormat="1" ht="15.75" customHeight="1" x14ac:dyDescent="0.3">
      <c r="A155" s="13"/>
      <c r="B155" s="256" t="s">
        <v>10</v>
      </c>
      <c r="C155" s="257"/>
      <c r="D155" s="257"/>
      <c r="E155" s="257" t="s">
        <v>457</v>
      </c>
      <c r="F155" s="257" t="s">
        <v>457</v>
      </c>
      <c r="G155" s="257"/>
      <c r="H155" s="257"/>
      <c r="I155" s="257"/>
      <c r="J155" s="257"/>
      <c r="K155" s="257"/>
      <c r="L155" s="257"/>
      <c r="M155" s="258"/>
      <c r="N155" s="13"/>
      <c r="O155" s="398">
        <f t="shared" si="9"/>
        <v>0</v>
      </c>
      <c r="P155" s="398">
        <f t="shared" si="10"/>
        <v>0</v>
      </c>
      <c r="Q155" s="398">
        <f t="shared" si="11"/>
        <v>0</v>
      </c>
      <c r="R155" s="398">
        <f t="shared" si="12"/>
        <v>0</v>
      </c>
      <c r="S155" s="267"/>
      <c r="T155" s="267"/>
    </row>
    <row r="156" spans="1:20" ht="19.05" customHeight="1" x14ac:dyDescent="0.3">
      <c r="A156" s="13"/>
      <c r="B156" s="175" t="s">
        <v>24</v>
      </c>
      <c r="C156" s="176" t="s">
        <v>60</v>
      </c>
      <c r="D156" s="57"/>
      <c r="E156" s="73" t="s">
        <v>457</v>
      </c>
      <c r="F156" s="73" t="s">
        <v>28</v>
      </c>
      <c r="G156" s="57"/>
      <c r="H156" s="232" t="str">
        <f>'CONCEPT AFSTEMMING'!K236</f>
        <v/>
      </c>
      <c r="I156" s="232" t="str">
        <f>'EVALUATIE 1'!K236</f>
        <v/>
      </c>
      <c r="J156" s="232" t="str">
        <f>'EVALUATIE 2'!K236</f>
        <v/>
      </c>
      <c r="K156" s="232" t="str">
        <f>'EVALUATIE 3'!K236</f>
        <v/>
      </c>
      <c r="L156" s="13"/>
      <c r="M156" s="15">
        <f>IF(F156="goed",2,IF(F156="beter",1,IF(F156="uitstekend",0,3)))</f>
        <v>2</v>
      </c>
      <c r="N156" s="13"/>
      <c r="O156" s="398">
        <f t="shared" si="9"/>
        <v>0</v>
      </c>
      <c r="P156" s="398">
        <f t="shared" si="10"/>
        <v>0</v>
      </c>
      <c r="Q156" s="398">
        <f t="shared" si="11"/>
        <v>0</v>
      </c>
      <c r="R156" s="398">
        <f t="shared" si="12"/>
        <v>0</v>
      </c>
      <c r="S156" s="267"/>
      <c r="T156" s="267"/>
    </row>
    <row r="157" spans="1:20" ht="19.05" hidden="1" customHeight="1" x14ac:dyDescent="0.3">
      <c r="A157" s="13"/>
      <c r="B157" s="58" t="s">
        <v>396</v>
      </c>
      <c r="C157" s="57" t="s">
        <v>432</v>
      </c>
      <c r="D157" s="59"/>
      <c r="E157" s="73" t="s">
        <v>201</v>
      </c>
      <c r="F157" s="73" t="s">
        <v>43</v>
      </c>
      <c r="G157" s="36"/>
      <c r="H157" s="253"/>
      <c r="I157" s="34"/>
      <c r="J157" s="34"/>
      <c r="K157" s="34"/>
      <c r="L157" s="13"/>
      <c r="M157" s="15"/>
      <c r="N157" s="13"/>
      <c r="O157" s="398">
        <f t="shared" si="9"/>
        <v>0</v>
      </c>
      <c r="P157" s="398">
        <f t="shared" si="10"/>
        <v>0</v>
      </c>
      <c r="Q157" s="398">
        <f t="shared" si="11"/>
        <v>0</v>
      </c>
      <c r="R157" s="398">
        <f t="shared" si="12"/>
        <v>0</v>
      </c>
      <c r="S157" s="267"/>
      <c r="T157" s="267"/>
    </row>
    <row r="158" spans="1:20" ht="19.05" customHeight="1" x14ac:dyDescent="0.3">
      <c r="A158" s="13"/>
      <c r="B158" s="175" t="s">
        <v>25</v>
      </c>
      <c r="C158" s="176" t="s">
        <v>61</v>
      </c>
      <c r="D158" s="57"/>
      <c r="E158" s="73"/>
      <c r="F158" s="73" t="s">
        <v>28</v>
      </c>
      <c r="G158" s="36"/>
      <c r="H158" s="232" t="str">
        <f>'CONCEPT AFSTEMMING'!K239</f>
        <v/>
      </c>
      <c r="I158" s="232" t="str">
        <f>'EVALUATIE 1'!K239</f>
        <v/>
      </c>
      <c r="J158" s="232" t="str">
        <f>'EVALUATIE 2'!K239</f>
        <v/>
      </c>
      <c r="K158" s="232" t="str">
        <f>'EVALUATIE 3'!K239</f>
        <v/>
      </c>
      <c r="L158" s="13"/>
      <c r="M158" s="15">
        <f>IF(F158="goed",2,IF(F158="beter",1,IF(F158="uitstekend",0,3)))</f>
        <v>2</v>
      </c>
      <c r="N158" s="13"/>
      <c r="O158" s="398">
        <f t="shared" si="9"/>
        <v>0</v>
      </c>
      <c r="P158" s="398">
        <f t="shared" si="10"/>
        <v>0</v>
      </c>
      <c r="Q158" s="398">
        <f t="shared" si="11"/>
        <v>0</v>
      </c>
      <c r="R158" s="398">
        <f t="shared" si="12"/>
        <v>0</v>
      </c>
      <c r="S158" s="267"/>
      <c r="T158" s="267"/>
    </row>
    <row r="159" spans="1:20" ht="19.05" hidden="1" customHeight="1" x14ac:dyDescent="0.3">
      <c r="A159" s="13"/>
      <c r="B159" s="58" t="s">
        <v>398</v>
      </c>
      <c r="C159" s="57" t="s">
        <v>433</v>
      </c>
      <c r="D159" s="59"/>
      <c r="E159" s="73" t="s">
        <v>201</v>
      </c>
      <c r="F159" s="73" t="s">
        <v>43</v>
      </c>
      <c r="G159" s="36"/>
      <c r="H159" s="253"/>
      <c r="I159" s="34"/>
      <c r="J159" s="34"/>
      <c r="K159" s="34"/>
      <c r="L159" s="13"/>
      <c r="M159" s="15"/>
      <c r="N159" s="13"/>
      <c r="O159" s="398">
        <f t="shared" si="9"/>
        <v>0</v>
      </c>
      <c r="P159" s="398">
        <f t="shared" si="10"/>
        <v>0</v>
      </c>
      <c r="Q159" s="398">
        <f t="shared" si="11"/>
        <v>0</v>
      </c>
      <c r="R159" s="398">
        <f t="shared" si="12"/>
        <v>0</v>
      </c>
      <c r="S159" s="267"/>
      <c r="T159" s="267"/>
    </row>
    <row r="160" spans="1:20" ht="19.05" customHeight="1" x14ac:dyDescent="0.3">
      <c r="A160" s="13"/>
      <c r="B160" s="175" t="s">
        <v>26</v>
      </c>
      <c r="C160" s="176" t="s">
        <v>62</v>
      </c>
      <c r="D160" s="57"/>
      <c r="E160" s="73"/>
      <c r="F160" s="73" t="s">
        <v>43</v>
      </c>
      <c r="G160" s="36"/>
      <c r="H160" s="232" t="str">
        <f>'CONCEPT AFSTEMMING'!K242</f>
        <v/>
      </c>
      <c r="I160" s="232" t="str">
        <f>'EVALUATIE 1'!K242</f>
        <v/>
      </c>
      <c r="J160" s="232" t="str">
        <f>'EVALUATIE 2'!K242</f>
        <v/>
      </c>
      <c r="K160" s="232" t="str">
        <f>'EVALUATIE 3'!K242</f>
        <v/>
      </c>
      <c r="L160" s="13"/>
      <c r="M160" s="15">
        <f>IF(F160="goed",2,IF(F160="beter",1,IF(F160="uitstekend",0,3)))</f>
        <v>1</v>
      </c>
      <c r="N160" s="13"/>
      <c r="O160" s="398">
        <f t="shared" si="9"/>
        <v>0</v>
      </c>
      <c r="P160" s="398">
        <f t="shared" si="10"/>
        <v>0</v>
      </c>
      <c r="Q160" s="398">
        <f t="shared" si="11"/>
        <v>0</v>
      </c>
      <c r="R160" s="398">
        <f t="shared" si="12"/>
        <v>0</v>
      </c>
      <c r="S160" s="267"/>
      <c r="T160" s="267"/>
    </row>
    <row r="161" spans="1:20" ht="19.05" hidden="1" customHeight="1" x14ac:dyDescent="0.3">
      <c r="A161" s="13"/>
      <c r="B161" s="58" t="s">
        <v>400</v>
      </c>
      <c r="C161" s="57" t="s">
        <v>434</v>
      </c>
      <c r="D161" s="60"/>
      <c r="E161" s="73" t="s">
        <v>201</v>
      </c>
      <c r="F161" s="73" t="s">
        <v>29</v>
      </c>
      <c r="G161" s="36"/>
      <c r="H161" s="253"/>
      <c r="I161" s="34"/>
      <c r="J161" s="34"/>
      <c r="K161" s="34"/>
      <c r="L161" s="13"/>
      <c r="M161" s="15"/>
      <c r="N161" s="13"/>
      <c r="O161" s="398">
        <f t="shared" si="9"/>
        <v>0</v>
      </c>
      <c r="P161" s="398">
        <f t="shared" si="10"/>
        <v>0</v>
      </c>
      <c r="Q161" s="398">
        <f t="shared" si="11"/>
        <v>0</v>
      </c>
      <c r="R161" s="398">
        <f t="shared" si="12"/>
        <v>0</v>
      </c>
      <c r="S161" s="267"/>
      <c r="T161" s="267"/>
    </row>
    <row r="162" spans="1:20" ht="19.05" customHeight="1" x14ac:dyDescent="0.3">
      <c r="A162" s="13"/>
      <c r="B162" s="175" t="s">
        <v>402</v>
      </c>
      <c r="C162" s="176" t="s">
        <v>403</v>
      </c>
      <c r="D162" s="57"/>
      <c r="E162" s="73"/>
      <c r="F162" s="73" t="s">
        <v>535</v>
      </c>
      <c r="G162" s="36"/>
      <c r="H162" s="232" t="str">
        <f>'CONCEPT AFSTEMMING'!K245</f>
        <v/>
      </c>
      <c r="I162" s="232" t="str">
        <f>'EVALUATIE 1'!K245</f>
        <v/>
      </c>
      <c r="J162" s="232" t="str">
        <f>'EVALUATIE 2'!K245</f>
        <v/>
      </c>
      <c r="K162" s="232" t="str">
        <f>'EVALUATIE 3'!K245</f>
        <v/>
      </c>
      <c r="L162" s="13"/>
      <c r="M162" s="15">
        <f>IF(F162="goed",2,IF(F162="beter",1,IF(F162="uitstekend",0,3)))</f>
        <v>3</v>
      </c>
      <c r="N162" s="13"/>
      <c r="O162" s="398">
        <f t="shared" si="9"/>
        <v>0</v>
      </c>
      <c r="P162" s="398">
        <f t="shared" si="10"/>
        <v>0</v>
      </c>
      <c r="Q162" s="398">
        <f t="shared" si="11"/>
        <v>0</v>
      </c>
      <c r="R162" s="398">
        <f t="shared" si="12"/>
        <v>0</v>
      </c>
      <c r="S162" s="267"/>
      <c r="T162" s="267"/>
    </row>
    <row r="163" spans="1:20" ht="19.05" hidden="1" customHeight="1" x14ac:dyDescent="0.3">
      <c r="A163" s="13"/>
      <c r="B163" s="58" t="s">
        <v>404</v>
      </c>
      <c r="C163" s="57" t="s">
        <v>405</v>
      </c>
      <c r="D163" s="57"/>
      <c r="E163" s="73" t="s">
        <v>201</v>
      </c>
      <c r="F163" s="73" t="s">
        <v>43</v>
      </c>
      <c r="G163" s="36"/>
      <c r="H163" s="253"/>
      <c r="I163" s="34"/>
      <c r="J163" s="34"/>
      <c r="K163" s="34"/>
      <c r="L163" s="13"/>
      <c r="M163" s="15"/>
      <c r="N163" s="13"/>
      <c r="O163" s="398">
        <f t="shared" si="9"/>
        <v>0</v>
      </c>
      <c r="P163" s="398">
        <f t="shared" si="10"/>
        <v>0</v>
      </c>
      <c r="Q163" s="398">
        <f t="shared" si="11"/>
        <v>0</v>
      </c>
      <c r="R163" s="398">
        <f t="shared" si="12"/>
        <v>0</v>
      </c>
      <c r="S163" s="267"/>
      <c r="T163" s="267"/>
    </row>
    <row r="164" spans="1:20" ht="19.05" customHeight="1" x14ac:dyDescent="0.3">
      <c r="A164" s="13"/>
      <c r="B164" s="175" t="s">
        <v>406</v>
      </c>
      <c r="C164" s="176" t="s">
        <v>90</v>
      </c>
      <c r="D164" s="57"/>
      <c r="E164" s="73"/>
      <c r="F164" s="73" t="s">
        <v>535</v>
      </c>
      <c r="G164" s="36"/>
      <c r="H164" s="232" t="str">
        <f>'CONCEPT AFSTEMMING'!K248</f>
        <v/>
      </c>
      <c r="I164" s="232" t="str">
        <f>'EVALUATIE 1'!K248</f>
        <v/>
      </c>
      <c r="J164" s="232" t="str">
        <f>'EVALUATIE 2'!K248</f>
        <v/>
      </c>
      <c r="K164" s="232" t="str">
        <f>'EVALUATIE 3'!K248</f>
        <v/>
      </c>
      <c r="L164" s="13"/>
      <c r="M164" s="15">
        <f>IF(F164="goed",2,IF(F164="beter",1,IF(F164="uitstekend",0,3)))</f>
        <v>3</v>
      </c>
      <c r="N164" s="13"/>
      <c r="O164" s="398">
        <f t="shared" si="9"/>
        <v>0</v>
      </c>
      <c r="P164" s="398">
        <f t="shared" si="10"/>
        <v>0</v>
      </c>
      <c r="Q164" s="398">
        <f t="shared" si="11"/>
        <v>0</v>
      </c>
      <c r="R164" s="398">
        <f t="shared" si="12"/>
        <v>0</v>
      </c>
      <c r="S164" s="267"/>
      <c r="T164" s="267"/>
    </row>
    <row r="165" spans="1:20" ht="19.05" hidden="1" customHeight="1" x14ac:dyDescent="0.3">
      <c r="A165" s="13"/>
      <c r="B165" s="58" t="s">
        <v>407</v>
      </c>
      <c r="C165" s="57" t="s">
        <v>408</v>
      </c>
      <c r="D165" s="57"/>
      <c r="E165" s="73" t="s">
        <v>201</v>
      </c>
      <c r="F165" s="73" t="s">
        <v>28</v>
      </c>
      <c r="G165" s="36"/>
      <c r="H165" s="253"/>
      <c r="I165" s="34"/>
      <c r="J165" s="34"/>
      <c r="K165" s="34"/>
      <c r="L165" s="13"/>
      <c r="M165" s="15"/>
      <c r="N165" s="13"/>
      <c r="O165" s="398">
        <f t="shared" si="9"/>
        <v>0</v>
      </c>
      <c r="P165" s="398">
        <f t="shared" si="10"/>
        <v>0</v>
      </c>
      <c r="Q165" s="398">
        <f t="shared" si="11"/>
        <v>0</v>
      </c>
      <c r="R165" s="398">
        <f t="shared" si="12"/>
        <v>0</v>
      </c>
      <c r="S165" s="267"/>
      <c r="T165" s="267"/>
    </row>
    <row r="166" spans="1:20" ht="19.05" hidden="1" customHeight="1" x14ac:dyDescent="0.3">
      <c r="A166" s="13"/>
      <c r="B166" s="58" t="s">
        <v>409</v>
      </c>
      <c r="C166" s="57" t="s">
        <v>133</v>
      </c>
      <c r="D166" s="57"/>
      <c r="E166" s="73" t="s">
        <v>201</v>
      </c>
      <c r="F166" s="73" t="s">
        <v>29</v>
      </c>
      <c r="G166" s="36"/>
      <c r="H166" s="253"/>
      <c r="I166" s="34"/>
      <c r="J166" s="34"/>
      <c r="K166" s="34"/>
      <c r="L166" s="13"/>
      <c r="M166" s="15"/>
      <c r="N166" s="13"/>
      <c r="O166" s="398">
        <f t="shared" si="9"/>
        <v>0</v>
      </c>
      <c r="P166" s="398">
        <f t="shared" si="10"/>
        <v>0</v>
      </c>
      <c r="Q166" s="398">
        <f t="shared" si="11"/>
        <v>0</v>
      </c>
      <c r="R166" s="398">
        <f t="shared" si="12"/>
        <v>0</v>
      </c>
      <c r="S166" s="267"/>
      <c r="T166" s="267"/>
    </row>
    <row r="167" spans="1:20" ht="19.05" customHeight="1" x14ac:dyDescent="0.3">
      <c r="A167" s="13"/>
      <c r="B167" s="175" t="s">
        <v>410</v>
      </c>
      <c r="C167" s="176" t="s">
        <v>63</v>
      </c>
      <c r="D167" s="57"/>
      <c r="E167" s="73"/>
      <c r="F167" s="73" t="s">
        <v>535</v>
      </c>
      <c r="G167" s="36"/>
      <c r="H167" s="232" t="str">
        <f>'CONCEPT AFSTEMMING'!K252</f>
        <v/>
      </c>
      <c r="I167" s="232" t="str">
        <f>'EVALUATIE 1'!K252</f>
        <v/>
      </c>
      <c r="J167" s="232" t="str">
        <f>'EVALUATIE 2'!K252</f>
        <v/>
      </c>
      <c r="K167" s="232" t="str">
        <f>'EVALUATIE 3'!K252</f>
        <v/>
      </c>
      <c r="L167" s="13"/>
      <c r="M167" s="15">
        <f>IF(F167="goed",2,IF(F167="beter",1,IF(F167="uitstekend",0,3)))</f>
        <v>3</v>
      </c>
      <c r="N167" s="13"/>
      <c r="O167" s="398">
        <f t="shared" si="9"/>
        <v>0</v>
      </c>
      <c r="P167" s="398">
        <f t="shared" si="10"/>
        <v>0</v>
      </c>
      <c r="Q167" s="398">
        <f t="shared" si="11"/>
        <v>0</v>
      </c>
      <c r="R167" s="398">
        <f t="shared" si="12"/>
        <v>0</v>
      </c>
      <c r="S167" s="267"/>
      <c r="T167" s="267"/>
    </row>
    <row r="168" spans="1:20" ht="19.05" hidden="1" customHeight="1" x14ac:dyDescent="0.3">
      <c r="A168" s="13"/>
      <c r="B168" s="58" t="s">
        <v>412</v>
      </c>
      <c r="C168" s="57" t="s">
        <v>413</v>
      </c>
      <c r="D168" s="59"/>
      <c r="E168" s="73" t="s">
        <v>201</v>
      </c>
      <c r="F168" s="73" t="s">
        <v>28</v>
      </c>
      <c r="G168" s="36"/>
      <c r="H168" s="253"/>
      <c r="I168" s="34"/>
      <c r="J168" s="34"/>
      <c r="K168" s="34"/>
      <c r="L168" s="13"/>
      <c r="M168" s="15"/>
      <c r="N168" s="13"/>
      <c r="O168" s="398">
        <f t="shared" si="9"/>
        <v>0</v>
      </c>
      <c r="P168" s="398">
        <f t="shared" si="10"/>
        <v>0</v>
      </c>
      <c r="Q168" s="398">
        <f t="shared" si="11"/>
        <v>0</v>
      </c>
      <c r="R168" s="398">
        <f t="shared" si="12"/>
        <v>0</v>
      </c>
      <c r="S168" s="267"/>
      <c r="T168" s="267"/>
    </row>
    <row r="169" spans="1:20" ht="19.05" hidden="1" customHeight="1" x14ac:dyDescent="0.3">
      <c r="A169" s="13"/>
      <c r="B169" s="58" t="s">
        <v>414</v>
      </c>
      <c r="C169" s="57" t="s">
        <v>415</v>
      </c>
      <c r="D169" s="59"/>
      <c r="E169" s="73" t="s">
        <v>201</v>
      </c>
      <c r="F169" s="73" t="s">
        <v>43</v>
      </c>
      <c r="G169" s="36"/>
      <c r="H169" s="253"/>
      <c r="I169" s="34"/>
      <c r="J169" s="34"/>
      <c r="K169" s="34"/>
      <c r="L169" s="13"/>
      <c r="M169" s="15"/>
      <c r="N169" s="13"/>
      <c r="O169" s="398">
        <f t="shared" si="9"/>
        <v>0</v>
      </c>
      <c r="P169" s="398">
        <f t="shared" si="10"/>
        <v>0</v>
      </c>
      <c r="Q169" s="398">
        <f t="shared" si="11"/>
        <v>0</v>
      </c>
      <c r="R169" s="398">
        <f t="shared" si="12"/>
        <v>0</v>
      </c>
      <c r="S169" s="267"/>
      <c r="T169" s="267"/>
    </row>
    <row r="170" spans="1:20" ht="19.05" customHeight="1" x14ac:dyDescent="0.3">
      <c r="A170" s="13"/>
      <c r="B170" s="175" t="s">
        <v>416</v>
      </c>
      <c r="C170" s="176" t="s">
        <v>64</v>
      </c>
      <c r="D170" s="57"/>
      <c r="E170" s="73"/>
      <c r="F170" s="73" t="s">
        <v>28</v>
      </c>
      <c r="G170" s="36"/>
      <c r="H170" s="232" t="str">
        <f>'CONCEPT AFSTEMMING'!K256</f>
        <v/>
      </c>
      <c r="I170" s="232" t="str">
        <f>'EVALUATIE 1'!K256</f>
        <v/>
      </c>
      <c r="J170" s="232" t="str">
        <f>'EVALUATIE 2'!K256</f>
        <v/>
      </c>
      <c r="K170" s="232" t="str">
        <f>'EVALUATIE 3'!K256</f>
        <v/>
      </c>
      <c r="L170" s="13"/>
      <c r="M170" s="15">
        <f>IF(F170="goed",2,IF(F170="beter",1,IF(F170="uitstekend",0,3)))</f>
        <v>2</v>
      </c>
      <c r="N170" s="13"/>
      <c r="O170" s="398">
        <f t="shared" si="9"/>
        <v>0</v>
      </c>
      <c r="P170" s="398">
        <f t="shared" si="10"/>
        <v>0</v>
      </c>
      <c r="Q170" s="398">
        <f t="shared" si="11"/>
        <v>0</v>
      </c>
      <c r="R170" s="398">
        <f t="shared" si="12"/>
        <v>0</v>
      </c>
      <c r="S170" s="267"/>
      <c r="T170" s="267"/>
    </row>
    <row r="171" spans="1:20" ht="19.05" hidden="1" customHeight="1" x14ac:dyDescent="0.3">
      <c r="A171" s="13"/>
      <c r="B171" s="167" t="s">
        <v>418</v>
      </c>
      <c r="C171" s="170" t="s">
        <v>64</v>
      </c>
      <c r="D171" s="60"/>
      <c r="E171" s="73" t="s">
        <v>31</v>
      </c>
      <c r="F171" s="73" t="s">
        <v>29</v>
      </c>
      <c r="G171" s="36"/>
      <c r="H171" s="253"/>
      <c r="I171" s="34"/>
      <c r="J171" s="34"/>
      <c r="K171" s="34"/>
      <c r="L171" s="13"/>
      <c r="M171" s="15"/>
      <c r="N171" s="13"/>
      <c r="O171" s="398">
        <f t="shared" si="9"/>
        <v>0</v>
      </c>
      <c r="P171" s="398">
        <f t="shared" si="10"/>
        <v>0</v>
      </c>
      <c r="Q171" s="398">
        <f t="shared" si="11"/>
        <v>0</v>
      </c>
      <c r="R171" s="398">
        <f t="shared" si="12"/>
        <v>0</v>
      </c>
      <c r="S171" s="267"/>
      <c r="T171" s="267"/>
    </row>
    <row r="172" spans="1:20" ht="19.05" hidden="1" customHeight="1" x14ac:dyDescent="0.3">
      <c r="A172" s="13"/>
      <c r="B172" s="167" t="s">
        <v>420</v>
      </c>
      <c r="C172" s="170" t="s">
        <v>421</v>
      </c>
      <c r="D172" s="60"/>
      <c r="E172" s="73" t="s">
        <v>201</v>
      </c>
      <c r="F172" s="73" t="s">
        <v>29</v>
      </c>
      <c r="G172" s="36"/>
      <c r="H172" s="253"/>
      <c r="I172" s="34"/>
      <c r="J172" s="34"/>
      <c r="K172" s="34"/>
      <c r="L172" s="13"/>
      <c r="M172" s="15"/>
      <c r="N172" s="13"/>
      <c r="O172" s="398">
        <f t="shared" si="9"/>
        <v>0</v>
      </c>
      <c r="P172" s="398">
        <f t="shared" si="10"/>
        <v>0</v>
      </c>
      <c r="Q172" s="398">
        <f t="shared" si="11"/>
        <v>0</v>
      </c>
      <c r="R172" s="398">
        <f t="shared" si="12"/>
        <v>0</v>
      </c>
      <c r="S172" s="267"/>
      <c r="T172" s="267"/>
    </row>
    <row r="173" spans="1:20" ht="19.05" hidden="1" customHeight="1" x14ac:dyDescent="0.3">
      <c r="A173" s="38"/>
      <c r="B173" s="167" t="s">
        <v>423</v>
      </c>
      <c r="C173" s="170" t="s">
        <v>424</v>
      </c>
      <c r="D173" s="38"/>
      <c r="E173" s="73" t="s">
        <v>201</v>
      </c>
      <c r="F173" s="73" t="s">
        <v>28</v>
      </c>
      <c r="G173" s="36"/>
      <c r="H173" s="253"/>
      <c r="I173" s="34"/>
      <c r="J173" s="34"/>
      <c r="K173" s="34"/>
      <c r="L173" s="13"/>
      <c r="M173" s="15"/>
      <c r="N173" s="13"/>
      <c r="O173" s="398">
        <f t="shared" si="9"/>
        <v>0</v>
      </c>
      <c r="P173" s="398">
        <f t="shared" si="10"/>
        <v>0</v>
      </c>
      <c r="Q173" s="398">
        <f t="shared" si="11"/>
        <v>0</v>
      </c>
      <c r="R173" s="398">
        <f t="shared" si="12"/>
        <v>0</v>
      </c>
      <c r="S173" s="267"/>
      <c r="T173" s="267"/>
    </row>
    <row r="174" spans="1:20" ht="19.05" customHeight="1" x14ac:dyDescent="0.3">
      <c r="A174" s="38"/>
      <c r="B174" s="175" t="s">
        <v>526</v>
      </c>
      <c r="C174" s="176" t="s">
        <v>527</v>
      </c>
      <c r="D174" s="38"/>
      <c r="E174" s="73"/>
      <c r="F174" s="73" t="s">
        <v>28</v>
      </c>
      <c r="G174" s="36"/>
      <c r="H174" s="232" t="str">
        <f>'CONCEPT AFSTEMMING'!K261</f>
        <v/>
      </c>
      <c r="I174" s="232" t="str">
        <f>'EVALUATIE 1'!K261</f>
        <v/>
      </c>
      <c r="J174" s="232" t="str">
        <f>'EVALUATIE 2'!K261</f>
        <v/>
      </c>
      <c r="K174" s="232" t="str">
        <f>'EVALUATIE 3'!K261</f>
        <v/>
      </c>
      <c r="L174" s="13"/>
      <c r="M174" s="15">
        <f>IF(F174="goed",2,IF(F174="beter",1,IF(F174="uitstekend",0,3)))</f>
        <v>2</v>
      </c>
      <c r="N174" s="13"/>
      <c r="O174" s="398">
        <f t="shared" si="9"/>
        <v>0</v>
      </c>
      <c r="P174" s="398">
        <f t="shared" si="10"/>
        <v>0</v>
      </c>
      <c r="Q174" s="398">
        <f t="shared" si="11"/>
        <v>0</v>
      </c>
      <c r="R174" s="398">
        <f t="shared" si="12"/>
        <v>0</v>
      </c>
      <c r="S174" s="267"/>
      <c r="T174" s="267"/>
    </row>
    <row r="175" spans="1:20" ht="19.05" hidden="1" customHeight="1" x14ac:dyDescent="0.3">
      <c r="A175" s="38"/>
      <c r="B175" s="167" t="s">
        <v>528</v>
      </c>
      <c r="C175" s="170" t="s">
        <v>529</v>
      </c>
      <c r="D175" s="38"/>
      <c r="E175" s="73" t="s">
        <v>31</v>
      </c>
      <c r="F175" s="73" t="s">
        <v>29</v>
      </c>
      <c r="G175" s="36"/>
      <c r="H175" s="253"/>
      <c r="I175" s="34"/>
      <c r="J175" s="34"/>
      <c r="K175" s="34"/>
      <c r="L175" s="13"/>
      <c r="M175" s="15"/>
      <c r="N175" s="13"/>
      <c r="O175" s="398">
        <f t="shared" si="9"/>
        <v>0</v>
      </c>
      <c r="P175" s="398">
        <f t="shared" si="10"/>
        <v>0</v>
      </c>
      <c r="Q175" s="398">
        <f t="shared" si="11"/>
        <v>0</v>
      </c>
      <c r="R175" s="398">
        <f t="shared" si="12"/>
        <v>0</v>
      </c>
    </row>
    <row r="176" spans="1:20" ht="19.05" hidden="1" customHeight="1" x14ac:dyDescent="0.3">
      <c r="A176" s="38"/>
      <c r="B176" s="167" t="s">
        <v>530</v>
      </c>
      <c r="C176" s="170" t="s">
        <v>516</v>
      </c>
      <c r="D176" s="38"/>
      <c r="E176" s="73" t="s">
        <v>201</v>
      </c>
      <c r="F176" s="73" t="s">
        <v>29</v>
      </c>
      <c r="G176" s="36"/>
      <c r="H176" s="253"/>
      <c r="I176" s="34"/>
      <c r="J176" s="34"/>
      <c r="K176" s="34"/>
      <c r="L176" s="13"/>
      <c r="M176" s="15"/>
      <c r="N176" s="13"/>
      <c r="O176" s="398">
        <f t="shared" si="9"/>
        <v>0</v>
      </c>
      <c r="P176" s="398">
        <f t="shared" si="10"/>
        <v>0</v>
      </c>
      <c r="Q176" s="398">
        <f t="shared" si="11"/>
        <v>0</v>
      </c>
      <c r="R176" s="398">
        <f t="shared" si="12"/>
        <v>0</v>
      </c>
    </row>
    <row r="177" spans="1:18" ht="19.05" hidden="1" customHeight="1" x14ac:dyDescent="0.3">
      <c r="A177" s="38"/>
      <c r="B177" s="167" t="s">
        <v>531</v>
      </c>
      <c r="C177" s="170" t="s">
        <v>532</v>
      </c>
      <c r="D177" s="38"/>
      <c r="E177" s="73" t="s">
        <v>31</v>
      </c>
      <c r="F177" s="73" t="s">
        <v>28</v>
      </c>
      <c r="G177" s="36"/>
      <c r="H177" s="253"/>
      <c r="I177" s="34"/>
      <c r="J177" s="34"/>
      <c r="K177" s="34"/>
      <c r="L177" s="13"/>
      <c r="M177" s="15"/>
      <c r="N177" s="13"/>
      <c r="O177" s="398">
        <f t="shared" si="9"/>
        <v>0</v>
      </c>
      <c r="P177" s="398">
        <f t="shared" si="10"/>
        <v>0</v>
      </c>
      <c r="Q177" s="398">
        <f t="shared" si="11"/>
        <v>0</v>
      </c>
      <c r="R177" s="398">
        <f t="shared" si="12"/>
        <v>0</v>
      </c>
    </row>
    <row r="178" spans="1:18" ht="19.05" hidden="1" customHeight="1" x14ac:dyDescent="0.3">
      <c r="A178" s="38"/>
      <c r="B178" s="167" t="s">
        <v>533</v>
      </c>
      <c r="C178" s="170" t="s">
        <v>503</v>
      </c>
      <c r="D178" s="38"/>
      <c r="E178" s="73" t="s">
        <v>31</v>
      </c>
      <c r="F178" s="73" t="s">
        <v>29</v>
      </c>
      <c r="G178" s="36"/>
      <c r="H178" s="253"/>
      <c r="I178" s="34"/>
      <c r="J178" s="34"/>
      <c r="K178" s="34"/>
      <c r="L178" s="13"/>
      <c r="M178" s="15"/>
      <c r="N178" s="13"/>
      <c r="O178" s="398">
        <f t="shared" si="9"/>
        <v>0</v>
      </c>
      <c r="P178" s="398">
        <f t="shared" si="10"/>
        <v>0</v>
      </c>
      <c r="Q178" s="398">
        <f t="shared" si="11"/>
        <v>0</v>
      </c>
      <c r="R178" s="398">
        <f t="shared" si="12"/>
        <v>0</v>
      </c>
    </row>
    <row r="179" spans="1:18" ht="15" customHeight="1" x14ac:dyDescent="0.3">
      <c r="N179" s="366"/>
      <c r="O179" s="366"/>
      <c r="P179" s="366"/>
      <c r="Q179" s="366"/>
    </row>
    <row r="181" spans="1:18" ht="19.05" customHeight="1" x14ac:dyDescent="0.3">
      <c r="A181" s="259"/>
      <c r="B181" s="255" t="s">
        <v>540</v>
      </c>
      <c r="C181" s="255"/>
      <c r="D181" s="255"/>
      <c r="E181" s="255"/>
      <c r="F181" s="255"/>
      <c r="G181" s="255"/>
      <c r="H181" s="255"/>
      <c r="I181" s="255"/>
      <c r="J181" s="255"/>
      <c r="K181" s="255"/>
      <c r="L181" s="255"/>
      <c r="M181" s="348">
        <f>SUM(M7:M174)</f>
        <v>69</v>
      </c>
      <c r="N181" s="13"/>
      <c r="O181" s="270"/>
    </row>
    <row r="182" spans="1:18" ht="19.05" customHeight="1" x14ac:dyDescent="0.3">
      <c r="A182" s="259"/>
      <c r="B182" s="260"/>
      <c r="C182" s="260"/>
      <c r="D182" s="260"/>
      <c r="E182" s="261"/>
      <c r="F182" s="316"/>
      <c r="G182" s="317"/>
      <c r="H182" s="318"/>
      <c r="I182" s="318"/>
      <c r="J182" s="318"/>
      <c r="K182" s="318"/>
      <c r="L182" s="318"/>
      <c r="M182" s="319"/>
      <c r="N182" s="13"/>
      <c r="O182" s="270"/>
    </row>
    <row r="183" spans="1:18" ht="40.5" customHeight="1" x14ac:dyDescent="0.3">
      <c r="A183" s="13"/>
      <c r="B183" s="13"/>
      <c r="C183" s="13"/>
      <c r="D183" s="13"/>
      <c r="E183" s="13"/>
      <c r="F183" s="290"/>
      <c r="G183" s="290"/>
      <c r="H183" s="324" t="str">
        <f>"CONCEPT AFSTEMMING"</f>
        <v>CONCEPT AFSTEMMING</v>
      </c>
      <c r="I183" s="322" t="str">
        <f>"EVALUATIE 1"</f>
        <v>EVALUATIE 1</v>
      </c>
      <c r="J183" s="322" t="str">
        <f>"EVALUATIE 2"</f>
        <v>EVALUATIE 2</v>
      </c>
      <c r="K183" s="322" t="str">
        <f>"EVALUATIE 3"</f>
        <v>EVALUATIE 3</v>
      </c>
      <c r="L183" s="13"/>
      <c r="M183" s="13"/>
      <c r="N183" s="88"/>
      <c r="O183" s="271"/>
    </row>
    <row r="184" spans="1:18" ht="15" customHeight="1" x14ac:dyDescent="0.3">
      <c r="F184"/>
      <c r="M184"/>
    </row>
    <row r="185" spans="1:18" ht="15" customHeight="1" x14ac:dyDescent="0.3">
      <c r="F185" s="262" t="s">
        <v>558</v>
      </c>
      <c r="H185" s="321" t="str">
        <f>IF(OR('CONCEPT AFSTEMMING'!M8="",'CONCEPT AFSTEMMING'!M11="",'CONCEPT AFSTEMMING'!M16="",'CONCEPT AFSTEMMING'!M19="",'CONCEPT AFSTEMMING'!M22="",'CONCEPT AFSTEMMING'!M25="",'CONCEPT AFSTEMMING'!M31="",'CONCEPT AFSTEMMING'!M35="",'CONCEPT AFSTEMMING'!M42="",'CONCEPT AFSTEMMING'!M45="",'CONCEPT AFSTEMMING'!M52="",'CONCEPT AFSTEMMING'!M57="",'CONCEPT AFSTEMMING'!M60="",'CONCEPT AFSTEMMING'!M64="",'CONCEPT AFSTEMMING'!M67="",'CONCEPT AFSTEMMING'!M74="",'CONCEPT AFSTEMMING'!M79="",'CONCEPT AFSTEMMING'!M89="",'CONCEPT AFSTEMMING'!M95="",'CONCEPT AFSTEMMING'!M112="",'CONCEPT AFSTEMMING'!M124="",'CONCEPT AFSTEMMING'!M131="",'CONCEPT AFSTEMMING'!M134="",'CONCEPT AFSTEMMING'!M140="",'CONCEPT AFSTEMMING'!M148="",'CONCEPT AFSTEMMING'!M167="",'CONCEPT AFSTEMMING'!M170="",'CONCEPT AFSTEMMING'!M177="",'CONCEPT AFSTEMMING'!M182="",'CONCEPT AFSTEMMING'!M187="",'CONCEPT AFSTEMMING'!M191="",'CONCEPT AFSTEMMING'!M194="",'CONCEPT AFSTEMMING'!M198="",'CONCEPT AFSTEMMING'!M204="",'CONCEPT AFSTEMMING'!M211="",'CONCEPT AFSTEMMING'!M218="",'CONCEPT AFSTEMMING'!M224="",'CONCEPT AFSTEMMING'!M230="",'CONCEPT AFSTEMMING'!M236="",'CONCEPT AFSTEMMING'!M239="",'CONCEPT AFSTEMMING'!M242="",'CONCEPT AFSTEMMING'!M245="",'CONCEPT AFSTEMMING'!M248="",'CONCEPT AFSTEMMING'!M252="",'CONCEPT AFSTEMMING'!M256="",'CONCEPT AFSTEMMING'!M261=""),"in te vullen",IFERROR(IF(AND('CONCEPT AFSTEMMING'!M8="pass",'CONCEPT AFSTEMMING'!M11="pass",'CONCEPT AFSTEMMING'!M16="pass",'CONCEPT AFSTEMMING'!M19="pass",'CONCEPT AFSTEMMING'!M22="pass",'CONCEPT AFSTEMMING'!M25="pass",'CONCEPT AFSTEMMING'!M31="pass",'CONCEPT AFSTEMMING'!M35="pass",'CONCEPT AFSTEMMING'!M42="pass",'CONCEPT AFSTEMMING'!M45="pass",'CONCEPT AFSTEMMING'!M52="pass",'CONCEPT AFSTEMMING'!M57="pass",'CONCEPT AFSTEMMING'!M60="pass",'CONCEPT AFSTEMMING'!M64="pass",'CONCEPT AFSTEMMING'!M67="pass",'CONCEPT AFSTEMMING'!M74="pass",'CONCEPT AFSTEMMING'!M79="pass",'CONCEPT AFSTEMMING'!M89="pass",'CONCEPT AFSTEMMING'!M95="pass",'CONCEPT AFSTEMMING'!M112="pass",'CONCEPT AFSTEMMING'!M124="pass",'CONCEPT AFSTEMMING'!M131="pass",'CONCEPT AFSTEMMING'!M134="pass",'CONCEPT AFSTEMMING'!M140="pass",'CONCEPT AFSTEMMING'!M148="pass",'CONCEPT AFSTEMMING'!M167="pass",'CONCEPT AFSTEMMING'!M170="pass",'CONCEPT AFSTEMMING'!M177="pass",'CONCEPT AFSTEMMING'!M182="pass",'CONCEPT AFSTEMMING'!M187="pass",'CONCEPT AFSTEMMING'!M191="pass",'CONCEPT AFSTEMMING'!M194="pass",'CONCEPT AFSTEMMING'!M198="pass",'CONCEPT AFSTEMMING'!M204="pass",'CONCEPT AFSTEMMING'!M211="pass",'CONCEPT AFSTEMMING'!M218="pass",'CONCEPT AFSTEMMING'!M224="pass",'CONCEPT AFSTEMMING'!M230="pass",'CONCEPT AFSTEMMING'!M236="pass",'CONCEPT AFSTEMMING'!M239="pass",'CONCEPT AFSTEMMING'!M242="pass",'CONCEPT AFSTEMMING'!M245="pass",'CONCEPT AFSTEMMING'!M248="pass",'CONCEPT AFSTEMMING'!M252="pass",'CONCEPT AFSTEMMING'!M256="pass",'CONCEPT AFSTEMMING'!M261="pass"),"pass","niet voldaan"),"in te vullen"))</f>
        <v>in te vullen</v>
      </c>
      <c r="I185" s="321" t="str">
        <f>IF(OR('EVALUATIE 1'!M8="",'EVALUATIE 1'!M11="",'EVALUATIE 1'!M16="",'EVALUATIE 1'!M19="",'EVALUATIE 1'!M22="",'EVALUATIE 1'!M25="",'EVALUATIE 1'!M31="",'EVALUATIE 1'!M35="",'EVALUATIE 1'!M42="",'EVALUATIE 1'!M45="",'EVALUATIE 1'!M52="",'EVALUATIE 1'!M57="",'EVALUATIE 1'!M60="",'EVALUATIE 1'!M64="",'EVALUATIE 1'!M67="",'EVALUATIE 1'!M74="",'EVALUATIE 1'!M79="",'EVALUATIE 1'!M89="",'EVALUATIE 1'!M95="",'EVALUATIE 1'!M112="",'EVALUATIE 1'!M124="",'EVALUATIE 1'!M131="",'EVALUATIE 1'!M134="",'EVALUATIE 1'!M140="",'EVALUATIE 1'!M148="",'EVALUATIE 1'!M167="",'EVALUATIE 1'!M170="",'EVALUATIE 1'!M177="",'EVALUATIE 1'!M182="",'EVALUATIE 1'!M187="",'EVALUATIE 1'!M191="",'EVALUATIE 1'!M194="",'EVALUATIE 1'!M198="",'EVALUATIE 1'!M204="",'EVALUATIE 1'!M211="",'EVALUATIE 1'!M218="",'EVALUATIE 1'!M224="",'EVALUATIE 1'!M230="",'EVALUATIE 1'!M236="",'EVALUATIE 1'!M239="",'EVALUATIE 1'!M242="",'EVALUATIE 1'!M245="",'EVALUATIE 1'!M248="",'EVALUATIE 1'!M252="",'EVALUATIE 1'!M256="",'EVALUATIE 1'!M261=""),"in te vullen",IFERROR(IF(AND('EVALUATIE 1'!M8="pass",'EVALUATIE 1'!M11="pass",'EVALUATIE 1'!M16="pass",'EVALUATIE 1'!M19="pass",'EVALUATIE 1'!M22="pass",'EVALUATIE 1'!M25="pass",'EVALUATIE 1'!M31="pass",'EVALUATIE 1'!M35="pass",'EVALUATIE 1'!M42="pass",'EVALUATIE 1'!M45="pass",'EVALUATIE 1'!M52="pass",'EVALUATIE 1'!M57="pass",'EVALUATIE 1'!M60="pass",'EVALUATIE 1'!M64="pass",'EVALUATIE 1'!M67="pass",'EVALUATIE 1'!M74="pass",'EVALUATIE 1'!M79="pass",'EVALUATIE 1'!M89="pass",'EVALUATIE 1'!M95="pass",'EVALUATIE 1'!M112="pass",'EVALUATIE 1'!M124="pass",'EVALUATIE 1'!M131="pass",'EVALUATIE 1'!M134="pass",'EVALUATIE 1'!M140="pass",'EVALUATIE 1'!M148="pass",'EVALUATIE 1'!M167="pass",'EVALUATIE 1'!M170="pass",'EVALUATIE 1'!M177="pass",'EVALUATIE 1'!M182="pass",'EVALUATIE 1'!M187="pass",'EVALUATIE 1'!M191="pass",'EVALUATIE 1'!M194="pass",'EVALUATIE 1'!M198="pass",'EVALUATIE 1'!M204="pass",'EVALUATIE 1'!M211="pass",'EVALUATIE 1'!M218="pass",'EVALUATIE 1'!M224="pass",'EVALUATIE 1'!M230="pass",'EVALUATIE 1'!M236="pass",'EVALUATIE 1'!M239="pass",'EVALUATIE 1'!M242="pass",'EVALUATIE 1'!M245="pass",'EVALUATIE 1'!M248="pass",'EVALUATIE 1'!M252="pass",'EVALUATIE 1'!M256="pass",'EVALUATIE 1'!M261="pass"),"pass","niet voldaan"),"in te vullen"))</f>
        <v>in te vullen</v>
      </c>
      <c r="J185" s="321" t="str">
        <f>IF(OR('EVALUATIE 2'!M8="",'EVALUATIE 2'!M11="",'EVALUATIE 2'!M16="",'EVALUATIE 2'!M19="",'EVALUATIE 2'!M22="",'EVALUATIE 2'!M25="",'EVALUATIE 2'!M31="",'EVALUATIE 2'!M35="",'EVALUATIE 2'!M42="",'EVALUATIE 2'!M45="",'EVALUATIE 2'!M52="",'EVALUATIE 2'!M57="",'EVALUATIE 2'!M60="",'EVALUATIE 2'!M64="",'EVALUATIE 2'!M67="",'EVALUATIE 2'!M74="",'EVALUATIE 2'!M79="",'EVALUATIE 2'!M89="",'EVALUATIE 2'!M95="",'EVALUATIE 2'!M112="",'EVALUATIE 2'!M124="",'EVALUATIE 2'!M131="",'EVALUATIE 2'!M134="",'EVALUATIE 2'!M140="",'EVALUATIE 2'!M148="",'EVALUATIE 2'!M167="",'EVALUATIE 2'!M170="",'EVALUATIE 2'!M177="",'EVALUATIE 2'!M182="",'EVALUATIE 2'!M187="",'EVALUATIE 2'!M191="",'EVALUATIE 2'!M194="",'EVALUATIE 2'!M198="",'EVALUATIE 2'!M204="",'EVALUATIE 2'!M211="",'EVALUATIE 2'!M218="",'EVALUATIE 2'!M224="",'EVALUATIE 2'!M230="",'EVALUATIE 2'!M236="",'EVALUATIE 2'!M239="",'EVALUATIE 2'!M242="",'EVALUATIE 2'!M245="",'EVALUATIE 2'!M248="",'EVALUATIE 2'!M252="",'EVALUATIE 2'!M256="",'EVALUATIE 2'!M261=""),"in te vullen",IFERROR(IF(AND('EVALUATIE 2'!M8="pass",'EVALUATIE 2'!M11="pass",'EVALUATIE 2'!M16="pass",'EVALUATIE 2'!M19="pass",'EVALUATIE 2'!M22="pass",'EVALUATIE 2'!M25="pass",'EVALUATIE 2'!M31="pass",'EVALUATIE 2'!M35="pass",'EVALUATIE 2'!M42="pass",'EVALUATIE 2'!M45="pass",'EVALUATIE 2'!M52="pass",'EVALUATIE 2'!M57="pass",'EVALUATIE 2'!M60="pass",'EVALUATIE 2'!M64="pass",'EVALUATIE 2'!M67="pass",'EVALUATIE 2'!M74="pass",'EVALUATIE 2'!M79="pass",'EVALUATIE 2'!M89="pass",'EVALUATIE 2'!M95="pass",'EVALUATIE 2'!M112="pass",'EVALUATIE 2'!M124="pass",'EVALUATIE 2'!M131="pass",'EVALUATIE 2'!M134="pass",'EVALUATIE 2'!M140="pass",'EVALUATIE 2'!M148="pass",'EVALUATIE 2'!M167="pass",'EVALUATIE 2'!M170="pass",'EVALUATIE 2'!M177="pass",'EVALUATIE 2'!M182="pass",'EVALUATIE 2'!M187="pass",'EVALUATIE 2'!M191="pass",'EVALUATIE 2'!M194="pass",'EVALUATIE 2'!M198="pass",'EVALUATIE 2'!M204="pass",'EVALUATIE 2'!M211="pass",'EVALUATIE 2'!M218="pass",'EVALUATIE 2'!M224="pass",'EVALUATIE 2'!M230="pass",'EVALUATIE 2'!M236="pass",'EVALUATIE 2'!M239="pass",'EVALUATIE 2'!M242="pass",'EVALUATIE 2'!M245="pass",'EVALUATIE 2'!M248="pass",'EVALUATIE 2'!M252="pass",'EVALUATIE 2'!M256="pass",'EVALUATIE 2'!M261="pass"),"pass","niet voldaan"),"in te vullen"))</f>
        <v>in te vullen</v>
      </c>
      <c r="K185" s="321" t="str">
        <f>IF(OR('EVALUATIE 3'!M8="",'EVALUATIE 3'!M11="",'EVALUATIE 3'!M16="",'EVALUATIE 3'!M19="",'EVALUATIE 3'!M22="",'EVALUATIE 3'!M25="",'EVALUATIE 3'!M31="",'EVALUATIE 3'!M35="",'EVALUATIE 3'!M42="",'EVALUATIE 3'!M45="",'EVALUATIE 3'!M52="",'EVALUATIE 3'!M57="",'EVALUATIE 3'!M60="",'EVALUATIE 3'!M64="",'EVALUATIE 3'!M67="",'EVALUATIE 3'!M74="",'EVALUATIE 3'!M79="",'EVALUATIE 3'!M89="",'EVALUATIE 3'!M95="",'EVALUATIE 3'!M112="",'EVALUATIE 3'!M124="",'EVALUATIE 3'!M131="",'EVALUATIE 3'!M134="",'EVALUATIE 3'!M140="",'EVALUATIE 3'!M148="",'EVALUATIE 3'!M167="",'EVALUATIE 3'!M170="",'EVALUATIE 3'!M177="",'EVALUATIE 3'!M182="",'EVALUATIE 3'!M187="",'EVALUATIE 3'!M191="",'EVALUATIE 3'!M194="",'EVALUATIE 3'!M198="",'EVALUATIE 3'!M204="",'EVALUATIE 3'!M211="",'EVALUATIE 3'!M218="",'EVALUATIE 3'!M224="",'EVALUATIE 3'!M230="",'EVALUATIE 3'!M236="",'EVALUATIE 3'!M239="",'EVALUATIE 3'!M242="",'EVALUATIE 3'!M245="",'EVALUATIE 3'!M248="",'EVALUATIE 3'!M252="",'EVALUATIE 3'!M256="",'EVALUATIE 3'!M261=""),"in te vullen",IFERROR(IF(AND('EVALUATIE 3'!M8="pass",'EVALUATIE 3'!M11="pass",'EVALUATIE 3'!M16="pass",'EVALUATIE 3'!M19="pass",'EVALUATIE 3'!M22="pass",'EVALUATIE 3'!M25="pass",'EVALUATIE 3'!M31="pass",'EVALUATIE 3'!M35="pass",'EVALUATIE 3'!M42="pass",'EVALUATIE 3'!M45="pass",'EVALUATIE 3'!M52="pass",'EVALUATIE 3'!M57="pass",'EVALUATIE 3'!M60="pass",'EVALUATIE 3'!M64="pass",'EVALUATIE 3'!M67="pass",'EVALUATIE 3'!M74="pass",'EVALUATIE 3'!M79="pass",'EVALUATIE 3'!M89="pass",'EVALUATIE 3'!M95="pass",'EVALUATIE 3'!M112="pass",'EVALUATIE 3'!M124="pass",'EVALUATIE 3'!M131="pass",'EVALUATIE 3'!M134="pass",'EVALUATIE 3'!M140="pass",'EVALUATIE 3'!M148="pass",'EVALUATIE 3'!M167="pass",'EVALUATIE 3'!M170="pass",'EVALUATIE 3'!M177="pass",'EVALUATIE 3'!M182="pass",'EVALUATIE 3'!M187="pass",'EVALUATIE 3'!M191="pass",'EVALUATIE 3'!M194="pass",'EVALUATIE 3'!M198="pass",'EVALUATIE 3'!M204="pass",'EVALUATIE 3'!M211="pass",'EVALUATIE 3'!M218="pass",'EVALUATIE 3'!M224="pass",'EVALUATIE 3'!M230="pass",'EVALUATIE 3'!M236="pass",'EVALUATIE 3'!M239="pass",'EVALUATIE 3'!M242="pass",'EVALUATIE 3'!M245="pass",'EVALUATIE 3'!M248="pass",'EVALUATIE 3'!M252="pass",'EVALUATIE 3'!M256="pass",'EVALUATIE 3'!M261="pass"),"pass","niet voldaan"),"in te vullen"))</f>
        <v>in te vullen</v>
      </c>
      <c r="M185"/>
    </row>
    <row r="186" spans="1:18" ht="15" customHeight="1" x14ac:dyDescent="0.3">
      <c r="E186" s="313"/>
      <c r="F186" s="314" t="s">
        <v>559</v>
      </c>
      <c r="G186" s="313"/>
      <c r="H186" s="315">
        <f>IF($M$181=141,"",$M$181*0.1)</f>
        <v>6.9</v>
      </c>
      <c r="I186" s="315">
        <f t="shared" ref="I186:K186" si="13">IF($M$181=141,"",$M$181*0.1)</f>
        <v>6.9</v>
      </c>
      <c r="J186" s="315">
        <f t="shared" si="13"/>
        <v>6.9</v>
      </c>
      <c r="K186" s="315">
        <f t="shared" si="13"/>
        <v>6.9</v>
      </c>
      <c r="L186" s="268"/>
      <c r="M186"/>
    </row>
    <row r="187" spans="1:18" ht="15" customHeight="1" x14ac:dyDescent="0.3">
      <c r="F187" s="262" t="s">
        <v>539</v>
      </c>
      <c r="H187" s="288">
        <f>SUM(O6:O174)</f>
        <v>0</v>
      </c>
      <c r="I187" s="399">
        <f>SUM(P6:P174)</f>
        <v>0</v>
      </c>
      <c r="J187" s="399">
        <f>SUM(Q6:Q174)</f>
        <v>0</v>
      </c>
      <c r="K187" s="399">
        <f t="shared" ref="K187" si="14">SUM(R6:R174)</f>
        <v>0</v>
      </c>
      <c r="M187"/>
    </row>
    <row r="188" spans="1:18" ht="15" customHeight="1" x14ac:dyDescent="0.3">
      <c r="F188"/>
      <c r="M188"/>
    </row>
    <row r="189" spans="1:18" ht="15" customHeight="1" x14ac:dyDescent="0.3">
      <c r="F189"/>
      <c r="M189"/>
    </row>
    <row r="190" spans="1:18" ht="43.05" customHeight="1" x14ac:dyDescent="0.3">
      <c r="F190" s="262"/>
      <c r="G190" s="262"/>
      <c r="H190" s="400" t="str">
        <f>IF(H185="in te vullen","in te vullen",IF(AND(H187&gt;H186,H185="pass"),"project ontvankelijk voor subsudie","project niet ontvankelijk voor subsidie"))</f>
        <v>in te vullen</v>
      </c>
      <c r="I190" s="400" t="str">
        <f t="shared" ref="I190:K190" si="15">IF(I185="in te vullen","in te vullen",IF(AND(I187&gt;I186,I185="pass"),"project ontvankelijk voor subsudie","project niet ontvankelijk voor subsidie"))</f>
        <v>in te vullen</v>
      </c>
      <c r="J190" s="400" t="str">
        <f t="shared" si="15"/>
        <v>in te vullen</v>
      </c>
      <c r="K190" s="400" t="str">
        <f t="shared" si="15"/>
        <v>in te vullen</v>
      </c>
      <c r="M190"/>
    </row>
  </sheetData>
  <sheetProtection selectLockedCells="1"/>
  <mergeCells count="2">
    <mergeCell ref="O2:T2"/>
    <mergeCell ref="B4:D4"/>
  </mergeCells>
  <conditionalFormatting sqref="H7">
    <cfRule type="cellIs" dxfId="5768" priority="437" operator="equal">
      <formula>"uitstekend"</formula>
    </cfRule>
    <cfRule type="cellIs" dxfId="5767" priority="438" operator="equal">
      <formula>"goed"</formula>
    </cfRule>
    <cfRule type="cellIs" dxfId="5766" priority="439" operator="equal">
      <formula>"niet voldaan"</formula>
    </cfRule>
    <cfRule type="cellIs" dxfId="5765" priority="440" operator="equal">
      <formula>"beter"</formula>
    </cfRule>
  </conditionalFormatting>
  <conditionalFormatting sqref="I7:K7">
    <cfRule type="cellIs" dxfId="5764" priority="433" operator="equal">
      <formula>"uitstekend"</formula>
    </cfRule>
    <cfRule type="cellIs" dxfId="5763" priority="434" operator="equal">
      <formula>"goed"</formula>
    </cfRule>
    <cfRule type="cellIs" dxfId="5762" priority="435" operator="equal">
      <formula>"niet voldaan"</formula>
    </cfRule>
    <cfRule type="cellIs" dxfId="5761" priority="436" operator="equal">
      <formula>"beter"</formula>
    </cfRule>
  </conditionalFormatting>
  <conditionalFormatting sqref="H9">
    <cfRule type="cellIs" dxfId="5760" priority="409" operator="equal">
      <formula>"uitstekend"</formula>
    </cfRule>
    <cfRule type="cellIs" dxfId="5759" priority="410" operator="equal">
      <formula>"goed"</formula>
    </cfRule>
    <cfRule type="cellIs" dxfId="5758" priority="411" operator="equal">
      <formula>"niet voldaan"</formula>
    </cfRule>
    <cfRule type="cellIs" dxfId="5757" priority="412" operator="equal">
      <formula>"beter"</formula>
    </cfRule>
  </conditionalFormatting>
  <conditionalFormatting sqref="I9:K9">
    <cfRule type="cellIs" dxfId="5756" priority="405" operator="equal">
      <formula>"uitstekend"</formula>
    </cfRule>
    <cfRule type="cellIs" dxfId="5755" priority="406" operator="equal">
      <formula>"goed"</formula>
    </cfRule>
    <cfRule type="cellIs" dxfId="5754" priority="407" operator="equal">
      <formula>"niet voldaan"</formula>
    </cfRule>
    <cfRule type="cellIs" dxfId="5753" priority="408" operator="equal">
      <formula>"beter"</formula>
    </cfRule>
  </conditionalFormatting>
  <conditionalFormatting sqref="H13">
    <cfRule type="cellIs" dxfId="5752" priority="401" operator="equal">
      <formula>"uitstekend"</formula>
    </cfRule>
    <cfRule type="cellIs" dxfId="5751" priority="402" operator="equal">
      <formula>"goed"</formula>
    </cfRule>
    <cfRule type="cellIs" dxfId="5750" priority="403" operator="equal">
      <formula>"niet voldaan"</formula>
    </cfRule>
    <cfRule type="cellIs" dxfId="5749" priority="404" operator="equal">
      <formula>"beter"</formula>
    </cfRule>
  </conditionalFormatting>
  <conditionalFormatting sqref="I13:K13">
    <cfRule type="cellIs" dxfId="5748" priority="397" operator="equal">
      <formula>"uitstekend"</formula>
    </cfRule>
    <cfRule type="cellIs" dxfId="5747" priority="398" operator="equal">
      <formula>"goed"</formula>
    </cfRule>
    <cfRule type="cellIs" dxfId="5746" priority="399" operator="equal">
      <formula>"niet voldaan"</formula>
    </cfRule>
    <cfRule type="cellIs" dxfId="5745" priority="400" operator="equal">
      <formula>"beter"</formula>
    </cfRule>
  </conditionalFormatting>
  <conditionalFormatting sqref="H15">
    <cfRule type="cellIs" dxfId="5744" priority="393" operator="equal">
      <formula>"uitstekend"</formula>
    </cfRule>
    <cfRule type="cellIs" dxfId="5743" priority="394" operator="equal">
      <formula>"goed"</formula>
    </cfRule>
    <cfRule type="cellIs" dxfId="5742" priority="395" operator="equal">
      <formula>"niet voldaan"</formula>
    </cfRule>
    <cfRule type="cellIs" dxfId="5741" priority="396" operator="equal">
      <formula>"beter"</formula>
    </cfRule>
  </conditionalFormatting>
  <conditionalFormatting sqref="I15:K15">
    <cfRule type="cellIs" dxfId="5740" priority="389" operator="equal">
      <formula>"uitstekend"</formula>
    </cfRule>
    <cfRule type="cellIs" dxfId="5739" priority="390" operator="equal">
      <formula>"goed"</formula>
    </cfRule>
    <cfRule type="cellIs" dxfId="5738" priority="391" operator="equal">
      <formula>"niet voldaan"</formula>
    </cfRule>
    <cfRule type="cellIs" dxfId="5737" priority="392" operator="equal">
      <formula>"beter"</formula>
    </cfRule>
  </conditionalFormatting>
  <conditionalFormatting sqref="H17">
    <cfRule type="cellIs" dxfId="5736" priority="385" operator="equal">
      <formula>"uitstekend"</formula>
    </cfRule>
    <cfRule type="cellIs" dxfId="5735" priority="386" operator="equal">
      <formula>"goed"</formula>
    </cfRule>
    <cfRule type="cellIs" dxfId="5734" priority="387" operator="equal">
      <formula>"niet voldaan"</formula>
    </cfRule>
    <cfRule type="cellIs" dxfId="5733" priority="388" operator="equal">
      <formula>"beter"</formula>
    </cfRule>
  </conditionalFormatting>
  <conditionalFormatting sqref="I17:K17">
    <cfRule type="cellIs" dxfId="5732" priority="381" operator="equal">
      <formula>"uitstekend"</formula>
    </cfRule>
    <cfRule type="cellIs" dxfId="5731" priority="382" operator="equal">
      <formula>"goed"</formula>
    </cfRule>
    <cfRule type="cellIs" dxfId="5730" priority="383" operator="equal">
      <formula>"niet voldaan"</formula>
    </cfRule>
    <cfRule type="cellIs" dxfId="5729" priority="384" operator="equal">
      <formula>"beter"</formula>
    </cfRule>
  </conditionalFormatting>
  <conditionalFormatting sqref="H19">
    <cfRule type="cellIs" dxfId="5728" priority="377" operator="equal">
      <formula>"uitstekend"</formula>
    </cfRule>
    <cfRule type="cellIs" dxfId="5727" priority="378" operator="equal">
      <formula>"goed"</formula>
    </cfRule>
    <cfRule type="cellIs" dxfId="5726" priority="379" operator="equal">
      <formula>"niet voldaan"</formula>
    </cfRule>
    <cfRule type="cellIs" dxfId="5725" priority="380" operator="equal">
      <formula>"beter"</formula>
    </cfRule>
  </conditionalFormatting>
  <conditionalFormatting sqref="I19:K19">
    <cfRule type="cellIs" dxfId="5724" priority="373" operator="equal">
      <formula>"uitstekend"</formula>
    </cfRule>
    <cfRule type="cellIs" dxfId="5723" priority="374" operator="equal">
      <formula>"goed"</formula>
    </cfRule>
    <cfRule type="cellIs" dxfId="5722" priority="375" operator="equal">
      <formula>"niet voldaan"</formula>
    </cfRule>
    <cfRule type="cellIs" dxfId="5721" priority="376" operator="equal">
      <formula>"beter"</formula>
    </cfRule>
  </conditionalFormatting>
  <conditionalFormatting sqref="H24">
    <cfRule type="cellIs" dxfId="5720" priority="369" operator="equal">
      <formula>"uitstekend"</formula>
    </cfRule>
    <cfRule type="cellIs" dxfId="5719" priority="370" operator="equal">
      <formula>"goed"</formula>
    </cfRule>
    <cfRule type="cellIs" dxfId="5718" priority="371" operator="equal">
      <formula>"niet voldaan"</formula>
    </cfRule>
    <cfRule type="cellIs" dxfId="5717" priority="372" operator="equal">
      <formula>"beter"</formula>
    </cfRule>
  </conditionalFormatting>
  <conditionalFormatting sqref="I24:K24">
    <cfRule type="cellIs" dxfId="5716" priority="365" operator="equal">
      <formula>"uitstekend"</formula>
    </cfRule>
    <cfRule type="cellIs" dxfId="5715" priority="366" operator="equal">
      <formula>"goed"</formula>
    </cfRule>
    <cfRule type="cellIs" dxfId="5714" priority="367" operator="equal">
      <formula>"niet voldaan"</formula>
    </cfRule>
    <cfRule type="cellIs" dxfId="5713" priority="368" operator="equal">
      <formula>"beter"</formula>
    </cfRule>
  </conditionalFormatting>
  <conditionalFormatting sqref="H27">
    <cfRule type="cellIs" dxfId="5712" priority="361" operator="equal">
      <formula>"uitstekend"</formula>
    </cfRule>
    <cfRule type="cellIs" dxfId="5711" priority="362" operator="equal">
      <formula>"goed"</formula>
    </cfRule>
    <cfRule type="cellIs" dxfId="5710" priority="363" operator="equal">
      <formula>"niet voldaan"</formula>
    </cfRule>
    <cfRule type="cellIs" dxfId="5709" priority="364" operator="equal">
      <formula>"beter"</formula>
    </cfRule>
  </conditionalFormatting>
  <conditionalFormatting sqref="I27:K27">
    <cfRule type="cellIs" dxfId="5708" priority="357" operator="equal">
      <formula>"uitstekend"</formula>
    </cfRule>
    <cfRule type="cellIs" dxfId="5707" priority="358" operator="equal">
      <formula>"goed"</formula>
    </cfRule>
    <cfRule type="cellIs" dxfId="5706" priority="359" operator="equal">
      <formula>"niet voldaan"</formula>
    </cfRule>
    <cfRule type="cellIs" dxfId="5705" priority="360" operator="equal">
      <formula>"beter"</formula>
    </cfRule>
  </conditionalFormatting>
  <conditionalFormatting sqref="H30">
    <cfRule type="cellIs" dxfId="5704" priority="353" operator="equal">
      <formula>"uitstekend"</formula>
    </cfRule>
    <cfRule type="cellIs" dxfId="5703" priority="354" operator="equal">
      <formula>"goed"</formula>
    </cfRule>
    <cfRule type="cellIs" dxfId="5702" priority="355" operator="equal">
      <formula>"niet voldaan"</formula>
    </cfRule>
    <cfRule type="cellIs" dxfId="5701" priority="356" operator="equal">
      <formula>"beter"</formula>
    </cfRule>
  </conditionalFormatting>
  <conditionalFormatting sqref="I30:K30">
    <cfRule type="cellIs" dxfId="5700" priority="349" operator="equal">
      <formula>"uitstekend"</formula>
    </cfRule>
    <cfRule type="cellIs" dxfId="5699" priority="350" operator="equal">
      <formula>"goed"</formula>
    </cfRule>
    <cfRule type="cellIs" dxfId="5698" priority="351" operator="equal">
      <formula>"niet voldaan"</formula>
    </cfRule>
    <cfRule type="cellIs" dxfId="5697" priority="352" operator="equal">
      <formula>"beter"</formula>
    </cfRule>
  </conditionalFormatting>
  <conditionalFormatting sqref="H32">
    <cfRule type="cellIs" dxfId="5696" priority="345" operator="equal">
      <formula>"uitstekend"</formula>
    </cfRule>
    <cfRule type="cellIs" dxfId="5695" priority="346" operator="equal">
      <formula>"goed"</formula>
    </cfRule>
    <cfRule type="cellIs" dxfId="5694" priority="347" operator="equal">
      <formula>"niet voldaan"</formula>
    </cfRule>
    <cfRule type="cellIs" dxfId="5693" priority="348" operator="equal">
      <formula>"beter"</formula>
    </cfRule>
  </conditionalFormatting>
  <conditionalFormatting sqref="I32:K32">
    <cfRule type="cellIs" dxfId="5692" priority="341" operator="equal">
      <formula>"uitstekend"</formula>
    </cfRule>
    <cfRule type="cellIs" dxfId="5691" priority="342" operator="equal">
      <formula>"goed"</formula>
    </cfRule>
    <cfRule type="cellIs" dxfId="5690" priority="343" operator="equal">
      <formula>"niet voldaan"</formula>
    </cfRule>
    <cfRule type="cellIs" dxfId="5689" priority="344" operator="equal">
      <formula>"beter"</formula>
    </cfRule>
  </conditionalFormatting>
  <conditionalFormatting sqref="H35">
    <cfRule type="cellIs" dxfId="5688" priority="337" operator="equal">
      <formula>"uitstekend"</formula>
    </cfRule>
    <cfRule type="cellIs" dxfId="5687" priority="338" operator="equal">
      <formula>"goed"</formula>
    </cfRule>
    <cfRule type="cellIs" dxfId="5686" priority="339" operator="equal">
      <formula>"niet voldaan"</formula>
    </cfRule>
    <cfRule type="cellIs" dxfId="5685" priority="340" operator="equal">
      <formula>"beter"</formula>
    </cfRule>
  </conditionalFormatting>
  <conditionalFormatting sqref="I35:K35">
    <cfRule type="cellIs" dxfId="5684" priority="333" operator="equal">
      <formula>"uitstekend"</formula>
    </cfRule>
    <cfRule type="cellIs" dxfId="5683" priority="334" operator="equal">
      <formula>"goed"</formula>
    </cfRule>
    <cfRule type="cellIs" dxfId="5682" priority="335" operator="equal">
      <formula>"niet voldaan"</formula>
    </cfRule>
    <cfRule type="cellIs" dxfId="5681" priority="336" operator="equal">
      <formula>"beter"</formula>
    </cfRule>
  </conditionalFormatting>
  <conditionalFormatting sqref="H39">
    <cfRule type="cellIs" dxfId="5680" priority="329" operator="equal">
      <formula>"uitstekend"</formula>
    </cfRule>
    <cfRule type="cellIs" dxfId="5679" priority="330" operator="equal">
      <formula>"goed"</formula>
    </cfRule>
    <cfRule type="cellIs" dxfId="5678" priority="331" operator="equal">
      <formula>"niet voldaan"</formula>
    </cfRule>
    <cfRule type="cellIs" dxfId="5677" priority="332" operator="equal">
      <formula>"beter"</formula>
    </cfRule>
  </conditionalFormatting>
  <conditionalFormatting sqref="I39:K39">
    <cfRule type="cellIs" dxfId="5676" priority="325" operator="equal">
      <formula>"uitstekend"</formula>
    </cfRule>
    <cfRule type="cellIs" dxfId="5675" priority="326" operator="equal">
      <formula>"goed"</formula>
    </cfRule>
    <cfRule type="cellIs" dxfId="5674" priority="327" operator="equal">
      <formula>"niet voldaan"</formula>
    </cfRule>
    <cfRule type="cellIs" dxfId="5673" priority="328" operator="equal">
      <formula>"beter"</formula>
    </cfRule>
  </conditionalFormatting>
  <conditionalFormatting sqref="H41">
    <cfRule type="cellIs" dxfId="5672" priority="321" operator="equal">
      <formula>"uitstekend"</formula>
    </cfRule>
    <cfRule type="cellIs" dxfId="5671" priority="322" operator="equal">
      <formula>"goed"</formula>
    </cfRule>
    <cfRule type="cellIs" dxfId="5670" priority="323" operator="equal">
      <formula>"niet voldaan"</formula>
    </cfRule>
    <cfRule type="cellIs" dxfId="5669" priority="324" operator="equal">
      <formula>"beter"</formula>
    </cfRule>
  </conditionalFormatting>
  <conditionalFormatting sqref="I41:K41">
    <cfRule type="cellIs" dxfId="5668" priority="317" operator="equal">
      <formula>"uitstekend"</formula>
    </cfRule>
    <cfRule type="cellIs" dxfId="5667" priority="318" operator="equal">
      <formula>"goed"</formula>
    </cfRule>
    <cfRule type="cellIs" dxfId="5666" priority="319" operator="equal">
      <formula>"niet voldaan"</formula>
    </cfRule>
    <cfRule type="cellIs" dxfId="5665" priority="320" operator="equal">
      <formula>"beter"</formula>
    </cfRule>
  </conditionalFormatting>
  <conditionalFormatting sqref="H44">
    <cfRule type="cellIs" dxfId="5664" priority="313" operator="equal">
      <formula>"uitstekend"</formula>
    </cfRule>
    <cfRule type="cellIs" dxfId="5663" priority="314" operator="equal">
      <formula>"goed"</formula>
    </cfRule>
    <cfRule type="cellIs" dxfId="5662" priority="315" operator="equal">
      <formula>"niet voldaan"</formula>
    </cfRule>
    <cfRule type="cellIs" dxfId="5661" priority="316" operator="equal">
      <formula>"beter"</formula>
    </cfRule>
  </conditionalFormatting>
  <conditionalFormatting sqref="I44:K44">
    <cfRule type="cellIs" dxfId="5660" priority="309" operator="equal">
      <formula>"uitstekend"</formula>
    </cfRule>
    <cfRule type="cellIs" dxfId="5659" priority="310" operator="equal">
      <formula>"goed"</formula>
    </cfRule>
    <cfRule type="cellIs" dxfId="5658" priority="311" operator="equal">
      <formula>"niet voldaan"</formula>
    </cfRule>
    <cfRule type="cellIs" dxfId="5657" priority="312" operator="equal">
      <formula>"beter"</formula>
    </cfRule>
  </conditionalFormatting>
  <conditionalFormatting sqref="H46">
    <cfRule type="cellIs" dxfId="5656" priority="305" operator="equal">
      <formula>"uitstekend"</formula>
    </cfRule>
    <cfRule type="cellIs" dxfId="5655" priority="306" operator="equal">
      <formula>"goed"</formula>
    </cfRule>
    <cfRule type="cellIs" dxfId="5654" priority="307" operator="equal">
      <formula>"niet voldaan"</formula>
    </cfRule>
    <cfRule type="cellIs" dxfId="5653" priority="308" operator="equal">
      <formula>"beter"</formula>
    </cfRule>
  </conditionalFormatting>
  <conditionalFormatting sqref="I46:K46">
    <cfRule type="cellIs" dxfId="5652" priority="301" operator="equal">
      <formula>"uitstekend"</formula>
    </cfRule>
    <cfRule type="cellIs" dxfId="5651" priority="302" operator="equal">
      <formula>"goed"</formula>
    </cfRule>
    <cfRule type="cellIs" dxfId="5650" priority="303" operator="equal">
      <formula>"niet voldaan"</formula>
    </cfRule>
    <cfRule type="cellIs" dxfId="5649" priority="304" operator="equal">
      <formula>"beter"</formula>
    </cfRule>
  </conditionalFormatting>
  <conditionalFormatting sqref="H49">
    <cfRule type="cellIs" dxfId="5648" priority="297" operator="equal">
      <formula>"uitstekend"</formula>
    </cfRule>
    <cfRule type="cellIs" dxfId="5647" priority="298" operator="equal">
      <formula>"goed"</formula>
    </cfRule>
    <cfRule type="cellIs" dxfId="5646" priority="299" operator="equal">
      <formula>"niet voldaan"</formula>
    </cfRule>
    <cfRule type="cellIs" dxfId="5645" priority="300" operator="equal">
      <formula>"beter"</formula>
    </cfRule>
  </conditionalFormatting>
  <conditionalFormatting sqref="I49:K49">
    <cfRule type="cellIs" dxfId="5644" priority="293" operator="equal">
      <formula>"uitstekend"</formula>
    </cfRule>
    <cfRule type="cellIs" dxfId="5643" priority="294" operator="equal">
      <formula>"goed"</formula>
    </cfRule>
    <cfRule type="cellIs" dxfId="5642" priority="295" operator="equal">
      <formula>"niet voldaan"</formula>
    </cfRule>
    <cfRule type="cellIs" dxfId="5641" priority="296" operator="equal">
      <formula>"beter"</formula>
    </cfRule>
  </conditionalFormatting>
  <conditionalFormatting sqref="H53">
    <cfRule type="cellIs" dxfId="5640" priority="289" operator="equal">
      <formula>"uitstekend"</formula>
    </cfRule>
    <cfRule type="cellIs" dxfId="5639" priority="290" operator="equal">
      <formula>"goed"</formula>
    </cfRule>
    <cfRule type="cellIs" dxfId="5638" priority="291" operator="equal">
      <formula>"niet voldaan"</formula>
    </cfRule>
    <cfRule type="cellIs" dxfId="5637" priority="292" operator="equal">
      <formula>"beter"</formula>
    </cfRule>
  </conditionalFormatting>
  <conditionalFormatting sqref="I53:K53">
    <cfRule type="cellIs" dxfId="5636" priority="285" operator="equal">
      <formula>"uitstekend"</formula>
    </cfRule>
    <cfRule type="cellIs" dxfId="5635" priority="286" operator="equal">
      <formula>"goed"</formula>
    </cfRule>
    <cfRule type="cellIs" dxfId="5634" priority="287" operator="equal">
      <formula>"niet voldaan"</formula>
    </cfRule>
    <cfRule type="cellIs" dxfId="5633" priority="288" operator="equal">
      <formula>"beter"</formula>
    </cfRule>
  </conditionalFormatting>
  <conditionalFormatting sqref="H62">
    <cfRule type="cellIs" dxfId="5632" priority="281" operator="equal">
      <formula>"uitstekend"</formula>
    </cfRule>
    <cfRule type="cellIs" dxfId="5631" priority="282" operator="equal">
      <formula>"goed"</formula>
    </cfRule>
    <cfRule type="cellIs" dxfId="5630" priority="283" operator="equal">
      <formula>"niet voldaan"</formula>
    </cfRule>
    <cfRule type="cellIs" dxfId="5629" priority="284" operator="equal">
      <formula>"beter"</formula>
    </cfRule>
  </conditionalFormatting>
  <conditionalFormatting sqref="I62:K62">
    <cfRule type="cellIs" dxfId="5628" priority="277" operator="equal">
      <formula>"uitstekend"</formula>
    </cfRule>
    <cfRule type="cellIs" dxfId="5627" priority="278" operator="equal">
      <formula>"goed"</formula>
    </cfRule>
    <cfRule type="cellIs" dxfId="5626" priority="279" operator="equal">
      <formula>"niet voldaan"</formula>
    </cfRule>
    <cfRule type="cellIs" dxfId="5625" priority="280" operator="equal">
      <formula>"beter"</formula>
    </cfRule>
  </conditionalFormatting>
  <conditionalFormatting sqref="H67">
    <cfRule type="cellIs" dxfId="5624" priority="273" operator="equal">
      <formula>"uitstekend"</formula>
    </cfRule>
    <cfRule type="cellIs" dxfId="5623" priority="274" operator="equal">
      <formula>"goed"</formula>
    </cfRule>
    <cfRule type="cellIs" dxfId="5622" priority="275" operator="equal">
      <formula>"niet voldaan"</formula>
    </cfRule>
    <cfRule type="cellIs" dxfId="5621" priority="276" operator="equal">
      <formula>"beter"</formula>
    </cfRule>
  </conditionalFormatting>
  <conditionalFormatting sqref="I67:K67">
    <cfRule type="cellIs" dxfId="5620" priority="269" operator="equal">
      <formula>"uitstekend"</formula>
    </cfRule>
    <cfRule type="cellIs" dxfId="5619" priority="270" operator="equal">
      <formula>"goed"</formula>
    </cfRule>
    <cfRule type="cellIs" dxfId="5618" priority="271" operator="equal">
      <formula>"niet voldaan"</formula>
    </cfRule>
    <cfRule type="cellIs" dxfId="5617" priority="272" operator="equal">
      <formula>"beter"</formula>
    </cfRule>
  </conditionalFormatting>
  <conditionalFormatting sqref="H73:H84">
    <cfRule type="cellIs" dxfId="5616" priority="265" operator="equal">
      <formula>"uitstekend"</formula>
    </cfRule>
    <cfRule type="cellIs" dxfId="5615" priority="266" operator="equal">
      <formula>"goed"</formula>
    </cfRule>
    <cfRule type="cellIs" dxfId="5614" priority="267" operator="equal">
      <formula>"niet voldaan"</formula>
    </cfRule>
    <cfRule type="cellIs" dxfId="5613" priority="268" operator="equal">
      <formula>"beter"</formula>
    </cfRule>
  </conditionalFormatting>
  <conditionalFormatting sqref="I73:K84">
    <cfRule type="cellIs" dxfId="5612" priority="261" operator="equal">
      <formula>"uitstekend"</formula>
    </cfRule>
    <cfRule type="cellIs" dxfId="5611" priority="262" operator="equal">
      <formula>"goed"</formula>
    </cfRule>
    <cfRule type="cellIs" dxfId="5610" priority="263" operator="equal">
      <formula>"niet voldaan"</formula>
    </cfRule>
    <cfRule type="cellIs" dxfId="5609" priority="264" operator="equal">
      <formula>"beter"</formula>
    </cfRule>
  </conditionalFormatting>
  <conditionalFormatting sqref="H86">
    <cfRule type="cellIs" dxfId="5608" priority="257" operator="equal">
      <formula>"uitstekend"</formula>
    </cfRule>
    <cfRule type="cellIs" dxfId="5607" priority="258" operator="equal">
      <formula>"goed"</formula>
    </cfRule>
    <cfRule type="cellIs" dxfId="5606" priority="259" operator="equal">
      <formula>"niet voldaan"</formula>
    </cfRule>
    <cfRule type="cellIs" dxfId="5605" priority="260" operator="equal">
      <formula>"beter"</formula>
    </cfRule>
  </conditionalFormatting>
  <conditionalFormatting sqref="I86:K86">
    <cfRule type="cellIs" dxfId="5604" priority="253" operator="equal">
      <formula>"uitstekend"</formula>
    </cfRule>
    <cfRule type="cellIs" dxfId="5603" priority="254" operator="equal">
      <formula>"goed"</formula>
    </cfRule>
    <cfRule type="cellIs" dxfId="5602" priority="255" operator="equal">
      <formula>"niet voldaan"</formula>
    </cfRule>
    <cfRule type="cellIs" dxfId="5601" priority="256" operator="equal">
      <formula>"beter"</formula>
    </cfRule>
  </conditionalFormatting>
  <conditionalFormatting sqref="H89">
    <cfRule type="cellIs" dxfId="5600" priority="249" operator="equal">
      <formula>"uitstekend"</formula>
    </cfRule>
    <cfRule type="cellIs" dxfId="5599" priority="250" operator="equal">
      <formula>"goed"</formula>
    </cfRule>
    <cfRule type="cellIs" dxfId="5598" priority="251" operator="equal">
      <formula>"niet voldaan"</formula>
    </cfRule>
    <cfRule type="cellIs" dxfId="5597" priority="252" operator="equal">
      <formula>"beter"</formula>
    </cfRule>
  </conditionalFormatting>
  <conditionalFormatting sqref="I89:K89">
    <cfRule type="cellIs" dxfId="5596" priority="245" operator="equal">
      <formula>"uitstekend"</formula>
    </cfRule>
    <cfRule type="cellIs" dxfId="5595" priority="246" operator="equal">
      <formula>"goed"</formula>
    </cfRule>
    <cfRule type="cellIs" dxfId="5594" priority="247" operator="equal">
      <formula>"niet voldaan"</formula>
    </cfRule>
    <cfRule type="cellIs" dxfId="5593" priority="248" operator="equal">
      <formula>"beter"</formula>
    </cfRule>
  </conditionalFormatting>
  <conditionalFormatting sqref="H91">
    <cfRule type="cellIs" dxfId="5592" priority="241" operator="equal">
      <formula>"uitstekend"</formula>
    </cfRule>
    <cfRule type="cellIs" dxfId="5591" priority="242" operator="equal">
      <formula>"goed"</formula>
    </cfRule>
    <cfRule type="cellIs" dxfId="5590" priority="243" operator="equal">
      <formula>"niet voldaan"</formula>
    </cfRule>
    <cfRule type="cellIs" dxfId="5589" priority="244" operator="equal">
      <formula>"beter"</formula>
    </cfRule>
  </conditionalFormatting>
  <conditionalFormatting sqref="I91:K91">
    <cfRule type="cellIs" dxfId="5588" priority="237" operator="equal">
      <formula>"uitstekend"</formula>
    </cfRule>
    <cfRule type="cellIs" dxfId="5587" priority="238" operator="equal">
      <formula>"goed"</formula>
    </cfRule>
    <cfRule type="cellIs" dxfId="5586" priority="239" operator="equal">
      <formula>"niet voldaan"</formula>
    </cfRule>
    <cfRule type="cellIs" dxfId="5585" priority="240" operator="equal">
      <formula>"beter"</formula>
    </cfRule>
  </conditionalFormatting>
  <conditionalFormatting sqref="H94">
    <cfRule type="cellIs" dxfId="5584" priority="233" operator="equal">
      <formula>"uitstekend"</formula>
    </cfRule>
    <cfRule type="cellIs" dxfId="5583" priority="234" operator="equal">
      <formula>"goed"</formula>
    </cfRule>
    <cfRule type="cellIs" dxfId="5582" priority="235" operator="equal">
      <formula>"niet voldaan"</formula>
    </cfRule>
    <cfRule type="cellIs" dxfId="5581" priority="236" operator="equal">
      <formula>"beter"</formula>
    </cfRule>
  </conditionalFormatting>
  <conditionalFormatting sqref="I94:K94">
    <cfRule type="cellIs" dxfId="5580" priority="229" operator="equal">
      <formula>"uitstekend"</formula>
    </cfRule>
    <cfRule type="cellIs" dxfId="5579" priority="230" operator="equal">
      <formula>"goed"</formula>
    </cfRule>
    <cfRule type="cellIs" dxfId="5578" priority="231" operator="equal">
      <formula>"niet voldaan"</formula>
    </cfRule>
    <cfRule type="cellIs" dxfId="5577" priority="232" operator="equal">
      <formula>"beter"</formula>
    </cfRule>
  </conditionalFormatting>
  <conditionalFormatting sqref="H96">
    <cfRule type="cellIs" dxfId="5576" priority="225" operator="equal">
      <formula>"uitstekend"</formula>
    </cfRule>
    <cfRule type="cellIs" dxfId="5575" priority="226" operator="equal">
      <formula>"goed"</formula>
    </cfRule>
    <cfRule type="cellIs" dxfId="5574" priority="227" operator="equal">
      <formula>"niet voldaan"</formula>
    </cfRule>
    <cfRule type="cellIs" dxfId="5573" priority="228" operator="equal">
      <formula>"beter"</formula>
    </cfRule>
  </conditionalFormatting>
  <conditionalFormatting sqref="I96:K96">
    <cfRule type="cellIs" dxfId="5572" priority="221" operator="equal">
      <formula>"uitstekend"</formula>
    </cfRule>
    <cfRule type="cellIs" dxfId="5571" priority="222" operator="equal">
      <formula>"goed"</formula>
    </cfRule>
    <cfRule type="cellIs" dxfId="5570" priority="223" operator="equal">
      <formula>"niet voldaan"</formula>
    </cfRule>
    <cfRule type="cellIs" dxfId="5569" priority="224" operator="equal">
      <formula>"beter"</formula>
    </cfRule>
  </conditionalFormatting>
  <conditionalFormatting sqref="H100">
    <cfRule type="cellIs" dxfId="5568" priority="217" operator="equal">
      <formula>"uitstekend"</formula>
    </cfRule>
    <cfRule type="cellIs" dxfId="5567" priority="218" operator="equal">
      <formula>"goed"</formula>
    </cfRule>
    <cfRule type="cellIs" dxfId="5566" priority="219" operator="equal">
      <formula>"niet voldaan"</formula>
    </cfRule>
    <cfRule type="cellIs" dxfId="5565" priority="220" operator="equal">
      <formula>"beter"</formula>
    </cfRule>
  </conditionalFormatting>
  <conditionalFormatting sqref="I100:K100">
    <cfRule type="cellIs" dxfId="5564" priority="213" operator="equal">
      <formula>"uitstekend"</formula>
    </cfRule>
    <cfRule type="cellIs" dxfId="5563" priority="214" operator="equal">
      <formula>"goed"</formula>
    </cfRule>
    <cfRule type="cellIs" dxfId="5562" priority="215" operator="equal">
      <formula>"niet voldaan"</formula>
    </cfRule>
    <cfRule type="cellIs" dxfId="5561" priority="216" operator="equal">
      <formula>"beter"</formula>
    </cfRule>
  </conditionalFormatting>
  <conditionalFormatting sqref="H106">
    <cfRule type="cellIs" dxfId="5560" priority="209" operator="equal">
      <formula>"uitstekend"</formula>
    </cfRule>
    <cfRule type="cellIs" dxfId="5559" priority="210" operator="equal">
      <formula>"goed"</formula>
    </cfRule>
    <cfRule type="cellIs" dxfId="5558" priority="211" operator="equal">
      <formula>"niet voldaan"</formula>
    </cfRule>
    <cfRule type="cellIs" dxfId="5557" priority="212" operator="equal">
      <formula>"beter"</formula>
    </cfRule>
  </conditionalFormatting>
  <conditionalFormatting sqref="I106:K106">
    <cfRule type="cellIs" dxfId="5556" priority="205" operator="equal">
      <formula>"uitstekend"</formula>
    </cfRule>
    <cfRule type="cellIs" dxfId="5555" priority="206" operator="equal">
      <formula>"goed"</formula>
    </cfRule>
    <cfRule type="cellIs" dxfId="5554" priority="207" operator="equal">
      <formula>"niet voldaan"</formula>
    </cfRule>
    <cfRule type="cellIs" dxfId="5553" priority="208" operator="equal">
      <formula>"beter"</formula>
    </cfRule>
  </conditionalFormatting>
  <conditionalFormatting sqref="H108">
    <cfRule type="cellIs" dxfId="5552" priority="201" operator="equal">
      <formula>"uitstekend"</formula>
    </cfRule>
    <cfRule type="cellIs" dxfId="5551" priority="202" operator="equal">
      <formula>"goed"</formula>
    </cfRule>
    <cfRule type="cellIs" dxfId="5550" priority="203" operator="equal">
      <formula>"niet voldaan"</formula>
    </cfRule>
    <cfRule type="cellIs" dxfId="5549" priority="204" operator="equal">
      <formula>"beter"</formula>
    </cfRule>
  </conditionalFormatting>
  <conditionalFormatting sqref="I108:K108">
    <cfRule type="cellIs" dxfId="5548" priority="197" operator="equal">
      <formula>"uitstekend"</formula>
    </cfRule>
    <cfRule type="cellIs" dxfId="5547" priority="198" operator="equal">
      <formula>"goed"</formula>
    </cfRule>
    <cfRule type="cellIs" dxfId="5546" priority="199" operator="equal">
      <formula>"niet voldaan"</formula>
    </cfRule>
    <cfRule type="cellIs" dxfId="5545" priority="200" operator="equal">
      <formula>"beter"</formula>
    </cfRule>
  </conditionalFormatting>
  <conditionalFormatting sqref="H112">
    <cfRule type="cellIs" dxfId="5544" priority="193" operator="equal">
      <formula>"uitstekend"</formula>
    </cfRule>
    <cfRule type="cellIs" dxfId="5543" priority="194" operator="equal">
      <formula>"goed"</formula>
    </cfRule>
    <cfRule type="cellIs" dxfId="5542" priority="195" operator="equal">
      <formula>"niet voldaan"</formula>
    </cfRule>
    <cfRule type="cellIs" dxfId="5541" priority="196" operator="equal">
      <formula>"beter"</formula>
    </cfRule>
  </conditionalFormatting>
  <conditionalFormatting sqref="I112:K112">
    <cfRule type="cellIs" dxfId="5540" priority="189" operator="equal">
      <formula>"uitstekend"</formula>
    </cfRule>
    <cfRule type="cellIs" dxfId="5539" priority="190" operator="equal">
      <formula>"goed"</formula>
    </cfRule>
    <cfRule type="cellIs" dxfId="5538" priority="191" operator="equal">
      <formula>"niet voldaan"</formula>
    </cfRule>
    <cfRule type="cellIs" dxfId="5537" priority="192" operator="equal">
      <formula>"beter"</formula>
    </cfRule>
  </conditionalFormatting>
  <conditionalFormatting sqref="H116">
    <cfRule type="cellIs" dxfId="5536" priority="185" operator="equal">
      <formula>"uitstekend"</formula>
    </cfRule>
    <cfRule type="cellIs" dxfId="5535" priority="186" operator="equal">
      <formula>"goed"</formula>
    </cfRule>
    <cfRule type="cellIs" dxfId="5534" priority="187" operator="equal">
      <formula>"niet voldaan"</formula>
    </cfRule>
    <cfRule type="cellIs" dxfId="5533" priority="188" operator="equal">
      <formula>"beter"</formula>
    </cfRule>
  </conditionalFormatting>
  <conditionalFormatting sqref="I116:K116">
    <cfRule type="cellIs" dxfId="5532" priority="181" operator="equal">
      <formula>"uitstekend"</formula>
    </cfRule>
    <cfRule type="cellIs" dxfId="5531" priority="182" operator="equal">
      <formula>"goed"</formula>
    </cfRule>
    <cfRule type="cellIs" dxfId="5530" priority="183" operator="equal">
      <formula>"niet voldaan"</formula>
    </cfRule>
    <cfRule type="cellIs" dxfId="5529" priority="184" operator="equal">
      <formula>"beter"</formula>
    </cfRule>
  </conditionalFormatting>
  <conditionalFormatting sqref="H120">
    <cfRule type="cellIs" dxfId="5528" priority="177" operator="equal">
      <formula>"uitstekend"</formula>
    </cfRule>
    <cfRule type="cellIs" dxfId="5527" priority="178" operator="equal">
      <formula>"goed"</formula>
    </cfRule>
    <cfRule type="cellIs" dxfId="5526" priority="179" operator="equal">
      <formula>"niet voldaan"</formula>
    </cfRule>
    <cfRule type="cellIs" dxfId="5525" priority="180" operator="equal">
      <formula>"beter"</formula>
    </cfRule>
  </conditionalFormatting>
  <conditionalFormatting sqref="I120:K120">
    <cfRule type="cellIs" dxfId="5524" priority="173" operator="equal">
      <formula>"uitstekend"</formula>
    </cfRule>
    <cfRule type="cellIs" dxfId="5523" priority="174" operator="equal">
      <formula>"goed"</formula>
    </cfRule>
    <cfRule type="cellIs" dxfId="5522" priority="175" operator="equal">
      <formula>"niet voldaan"</formula>
    </cfRule>
    <cfRule type="cellIs" dxfId="5521" priority="176" operator="equal">
      <formula>"beter"</formula>
    </cfRule>
  </conditionalFormatting>
  <conditionalFormatting sqref="H123">
    <cfRule type="cellIs" dxfId="5520" priority="169" operator="equal">
      <formula>"uitstekend"</formula>
    </cfRule>
    <cfRule type="cellIs" dxfId="5519" priority="170" operator="equal">
      <formula>"goed"</formula>
    </cfRule>
    <cfRule type="cellIs" dxfId="5518" priority="171" operator="equal">
      <formula>"niet voldaan"</formula>
    </cfRule>
    <cfRule type="cellIs" dxfId="5517" priority="172" operator="equal">
      <formula>"beter"</formula>
    </cfRule>
  </conditionalFormatting>
  <conditionalFormatting sqref="I123:K123">
    <cfRule type="cellIs" dxfId="5516" priority="165" operator="equal">
      <formula>"uitstekend"</formula>
    </cfRule>
    <cfRule type="cellIs" dxfId="5515" priority="166" operator="equal">
      <formula>"goed"</formula>
    </cfRule>
    <cfRule type="cellIs" dxfId="5514" priority="167" operator="equal">
      <formula>"niet voldaan"</formula>
    </cfRule>
    <cfRule type="cellIs" dxfId="5513" priority="168" operator="equal">
      <formula>"beter"</formula>
    </cfRule>
  </conditionalFormatting>
  <conditionalFormatting sqref="H125">
    <cfRule type="cellIs" dxfId="5512" priority="161" operator="equal">
      <formula>"uitstekend"</formula>
    </cfRule>
    <cfRule type="cellIs" dxfId="5511" priority="162" operator="equal">
      <formula>"goed"</formula>
    </cfRule>
    <cfRule type="cellIs" dxfId="5510" priority="163" operator="equal">
      <formula>"niet voldaan"</formula>
    </cfRule>
    <cfRule type="cellIs" dxfId="5509" priority="164" operator="equal">
      <formula>"beter"</formula>
    </cfRule>
  </conditionalFormatting>
  <conditionalFormatting sqref="I125:K125">
    <cfRule type="cellIs" dxfId="5508" priority="157" operator="equal">
      <formula>"uitstekend"</formula>
    </cfRule>
    <cfRule type="cellIs" dxfId="5507" priority="158" operator="equal">
      <formula>"goed"</formula>
    </cfRule>
    <cfRule type="cellIs" dxfId="5506" priority="159" operator="equal">
      <formula>"niet voldaan"</formula>
    </cfRule>
    <cfRule type="cellIs" dxfId="5505" priority="160" operator="equal">
      <formula>"beter"</formula>
    </cfRule>
  </conditionalFormatting>
  <conditionalFormatting sqref="H128">
    <cfRule type="cellIs" dxfId="5504" priority="153" operator="equal">
      <formula>"uitstekend"</formula>
    </cfRule>
    <cfRule type="cellIs" dxfId="5503" priority="154" operator="equal">
      <formula>"goed"</formula>
    </cfRule>
    <cfRule type="cellIs" dxfId="5502" priority="155" operator="equal">
      <formula>"niet voldaan"</formula>
    </cfRule>
    <cfRule type="cellIs" dxfId="5501" priority="156" operator="equal">
      <formula>"beter"</formula>
    </cfRule>
  </conditionalFormatting>
  <conditionalFormatting sqref="I128:K128">
    <cfRule type="cellIs" dxfId="5500" priority="149" operator="equal">
      <formula>"uitstekend"</formula>
    </cfRule>
    <cfRule type="cellIs" dxfId="5499" priority="150" operator="equal">
      <formula>"goed"</formula>
    </cfRule>
    <cfRule type="cellIs" dxfId="5498" priority="151" operator="equal">
      <formula>"niet voldaan"</formula>
    </cfRule>
    <cfRule type="cellIs" dxfId="5497" priority="152" operator="equal">
      <formula>"beter"</formula>
    </cfRule>
  </conditionalFormatting>
  <conditionalFormatting sqref="H133">
    <cfRule type="cellIs" dxfId="5496" priority="145" operator="equal">
      <formula>"uitstekend"</formula>
    </cfRule>
    <cfRule type="cellIs" dxfId="5495" priority="146" operator="equal">
      <formula>"goed"</formula>
    </cfRule>
    <cfRule type="cellIs" dxfId="5494" priority="147" operator="equal">
      <formula>"niet voldaan"</formula>
    </cfRule>
    <cfRule type="cellIs" dxfId="5493" priority="148" operator="equal">
      <formula>"beter"</formula>
    </cfRule>
  </conditionalFormatting>
  <conditionalFormatting sqref="I133:K133">
    <cfRule type="cellIs" dxfId="5492" priority="141" operator="equal">
      <formula>"uitstekend"</formula>
    </cfRule>
    <cfRule type="cellIs" dxfId="5491" priority="142" operator="equal">
      <formula>"goed"</formula>
    </cfRule>
    <cfRule type="cellIs" dxfId="5490" priority="143" operator="equal">
      <formula>"niet voldaan"</formula>
    </cfRule>
    <cfRule type="cellIs" dxfId="5489" priority="144" operator="equal">
      <formula>"beter"</formula>
    </cfRule>
  </conditionalFormatting>
  <conditionalFormatting sqref="H137">
    <cfRule type="cellIs" dxfId="5488" priority="137" operator="equal">
      <formula>"uitstekend"</formula>
    </cfRule>
    <cfRule type="cellIs" dxfId="5487" priority="138" operator="equal">
      <formula>"goed"</formula>
    </cfRule>
    <cfRule type="cellIs" dxfId="5486" priority="139" operator="equal">
      <formula>"niet voldaan"</formula>
    </cfRule>
    <cfRule type="cellIs" dxfId="5485" priority="140" operator="equal">
      <formula>"beter"</formula>
    </cfRule>
  </conditionalFormatting>
  <conditionalFormatting sqref="I137:K137">
    <cfRule type="cellIs" dxfId="5484" priority="133" operator="equal">
      <formula>"uitstekend"</formula>
    </cfRule>
    <cfRule type="cellIs" dxfId="5483" priority="134" operator="equal">
      <formula>"goed"</formula>
    </cfRule>
    <cfRule type="cellIs" dxfId="5482" priority="135" operator="equal">
      <formula>"niet voldaan"</formula>
    </cfRule>
    <cfRule type="cellIs" dxfId="5481" priority="136" operator="equal">
      <formula>"beter"</formula>
    </cfRule>
  </conditionalFormatting>
  <conditionalFormatting sqref="H141">
    <cfRule type="cellIs" dxfId="5480" priority="129" operator="equal">
      <formula>"uitstekend"</formula>
    </cfRule>
    <cfRule type="cellIs" dxfId="5479" priority="130" operator="equal">
      <formula>"goed"</formula>
    </cfRule>
    <cfRule type="cellIs" dxfId="5478" priority="131" operator="equal">
      <formula>"niet voldaan"</formula>
    </cfRule>
    <cfRule type="cellIs" dxfId="5477" priority="132" operator="equal">
      <formula>"beter"</formula>
    </cfRule>
  </conditionalFormatting>
  <conditionalFormatting sqref="I141:K141">
    <cfRule type="cellIs" dxfId="5476" priority="125" operator="equal">
      <formula>"uitstekend"</formula>
    </cfRule>
    <cfRule type="cellIs" dxfId="5475" priority="126" operator="equal">
      <formula>"goed"</formula>
    </cfRule>
    <cfRule type="cellIs" dxfId="5474" priority="127" operator="equal">
      <formula>"niet voldaan"</formula>
    </cfRule>
    <cfRule type="cellIs" dxfId="5473" priority="128" operator="equal">
      <formula>"beter"</formula>
    </cfRule>
  </conditionalFormatting>
  <conditionalFormatting sqref="H146">
    <cfRule type="cellIs" dxfId="5472" priority="121" operator="equal">
      <formula>"uitstekend"</formula>
    </cfRule>
    <cfRule type="cellIs" dxfId="5471" priority="122" operator="equal">
      <formula>"goed"</formula>
    </cfRule>
    <cfRule type="cellIs" dxfId="5470" priority="123" operator="equal">
      <formula>"niet voldaan"</formula>
    </cfRule>
    <cfRule type="cellIs" dxfId="5469" priority="124" operator="equal">
      <formula>"beter"</formula>
    </cfRule>
  </conditionalFormatting>
  <conditionalFormatting sqref="I146:K146">
    <cfRule type="cellIs" dxfId="5468" priority="117" operator="equal">
      <formula>"uitstekend"</formula>
    </cfRule>
    <cfRule type="cellIs" dxfId="5467" priority="118" operator="equal">
      <formula>"goed"</formula>
    </cfRule>
    <cfRule type="cellIs" dxfId="5466" priority="119" operator="equal">
      <formula>"niet voldaan"</formula>
    </cfRule>
    <cfRule type="cellIs" dxfId="5465" priority="120" operator="equal">
      <formula>"beter"</formula>
    </cfRule>
  </conditionalFormatting>
  <conditionalFormatting sqref="H151">
    <cfRule type="cellIs" dxfId="5464" priority="113" operator="equal">
      <formula>"uitstekend"</formula>
    </cfRule>
    <cfRule type="cellIs" dxfId="5463" priority="114" operator="equal">
      <formula>"goed"</formula>
    </cfRule>
    <cfRule type="cellIs" dxfId="5462" priority="115" operator="equal">
      <formula>"niet voldaan"</formula>
    </cfRule>
    <cfRule type="cellIs" dxfId="5461" priority="116" operator="equal">
      <formula>"beter"</formula>
    </cfRule>
  </conditionalFormatting>
  <conditionalFormatting sqref="I151:K151">
    <cfRule type="cellIs" dxfId="5460" priority="109" operator="equal">
      <formula>"uitstekend"</formula>
    </cfRule>
    <cfRule type="cellIs" dxfId="5459" priority="110" operator="equal">
      <formula>"goed"</formula>
    </cfRule>
    <cfRule type="cellIs" dxfId="5458" priority="111" operator="equal">
      <formula>"niet voldaan"</formula>
    </cfRule>
    <cfRule type="cellIs" dxfId="5457" priority="112" operator="equal">
      <formula>"beter"</formula>
    </cfRule>
  </conditionalFormatting>
  <conditionalFormatting sqref="H156">
    <cfRule type="cellIs" dxfId="5456" priority="105" operator="equal">
      <formula>"uitstekend"</formula>
    </cfRule>
    <cfRule type="cellIs" dxfId="5455" priority="106" operator="equal">
      <formula>"goed"</formula>
    </cfRule>
    <cfRule type="cellIs" dxfId="5454" priority="107" operator="equal">
      <formula>"niet voldaan"</formula>
    </cfRule>
    <cfRule type="cellIs" dxfId="5453" priority="108" operator="equal">
      <formula>"beter"</formula>
    </cfRule>
  </conditionalFormatting>
  <conditionalFormatting sqref="I156:K156">
    <cfRule type="cellIs" dxfId="5452" priority="101" operator="equal">
      <formula>"uitstekend"</formula>
    </cfRule>
    <cfRule type="cellIs" dxfId="5451" priority="102" operator="equal">
      <formula>"goed"</formula>
    </cfRule>
    <cfRule type="cellIs" dxfId="5450" priority="103" operator="equal">
      <formula>"niet voldaan"</formula>
    </cfRule>
    <cfRule type="cellIs" dxfId="5449" priority="104" operator="equal">
      <formula>"beter"</formula>
    </cfRule>
  </conditionalFormatting>
  <conditionalFormatting sqref="H158">
    <cfRule type="cellIs" dxfId="5448" priority="97" operator="equal">
      <formula>"uitstekend"</formula>
    </cfRule>
    <cfRule type="cellIs" dxfId="5447" priority="98" operator="equal">
      <formula>"goed"</formula>
    </cfRule>
    <cfRule type="cellIs" dxfId="5446" priority="99" operator="equal">
      <formula>"niet voldaan"</formula>
    </cfRule>
    <cfRule type="cellIs" dxfId="5445" priority="100" operator="equal">
      <formula>"beter"</formula>
    </cfRule>
  </conditionalFormatting>
  <conditionalFormatting sqref="I158:K158">
    <cfRule type="cellIs" dxfId="5444" priority="93" operator="equal">
      <formula>"uitstekend"</formula>
    </cfRule>
    <cfRule type="cellIs" dxfId="5443" priority="94" operator="equal">
      <formula>"goed"</formula>
    </cfRule>
    <cfRule type="cellIs" dxfId="5442" priority="95" operator="equal">
      <formula>"niet voldaan"</formula>
    </cfRule>
    <cfRule type="cellIs" dxfId="5441" priority="96" operator="equal">
      <formula>"beter"</formula>
    </cfRule>
  </conditionalFormatting>
  <conditionalFormatting sqref="H160">
    <cfRule type="cellIs" dxfId="5440" priority="89" operator="equal">
      <formula>"uitstekend"</formula>
    </cfRule>
    <cfRule type="cellIs" dxfId="5439" priority="90" operator="equal">
      <formula>"goed"</formula>
    </cfRule>
    <cfRule type="cellIs" dxfId="5438" priority="91" operator="equal">
      <formula>"niet voldaan"</formula>
    </cfRule>
    <cfRule type="cellIs" dxfId="5437" priority="92" operator="equal">
      <formula>"beter"</formula>
    </cfRule>
  </conditionalFormatting>
  <conditionalFormatting sqref="I160:K160">
    <cfRule type="cellIs" dxfId="5436" priority="85" operator="equal">
      <formula>"uitstekend"</formula>
    </cfRule>
    <cfRule type="cellIs" dxfId="5435" priority="86" operator="equal">
      <formula>"goed"</formula>
    </cfRule>
    <cfRule type="cellIs" dxfId="5434" priority="87" operator="equal">
      <formula>"niet voldaan"</formula>
    </cfRule>
    <cfRule type="cellIs" dxfId="5433" priority="88" operator="equal">
      <formula>"beter"</formula>
    </cfRule>
  </conditionalFormatting>
  <conditionalFormatting sqref="H162">
    <cfRule type="cellIs" dxfId="5432" priority="81" operator="equal">
      <formula>"uitstekend"</formula>
    </cfRule>
    <cfRule type="cellIs" dxfId="5431" priority="82" operator="equal">
      <formula>"goed"</formula>
    </cfRule>
    <cfRule type="cellIs" dxfId="5430" priority="83" operator="equal">
      <formula>"niet voldaan"</formula>
    </cfRule>
    <cfRule type="cellIs" dxfId="5429" priority="84" operator="equal">
      <formula>"beter"</formula>
    </cfRule>
  </conditionalFormatting>
  <conditionalFormatting sqref="I162:K162">
    <cfRule type="cellIs" dxfId="5428" priority="77" operator="equal">
      <formula>"uitstekend"</formula>
    </cfRule>
    <cfRule type="cellIs" dxfId="5427" priority="78" operator="equal">
      <formula>"goed"</formula>
    </cfRule>
    <cfRule type="cellIs" dxfId="5426" priority="79" operator="equal">
      <formula>"niet voldaan"</formula>
    </cfRule>
    <cfRule type="cellIs" dxfId="5425" priority="80" operator="equal">
      <formula>"beter"</formula>
    </cfRule>
  </conditionalFormatting>
  <conditionalFormatting sqref="H164">
    <cfRule type="cellIs" dxfId="5424" priority="73" operator="equal">
      <formula>"uitstekend"</formula>
    </cfRule>
    <cfRule type="cellIs" dxfId="5423" priority="74" operator="equal">
      <formula>"goed"</formula>
    </cfRule>
    <cfRule type="cellIs" dxfId="5422" priority="75" operator="equal">
      <formula>"niet voldaan"</formula>
    </cfRule>
    <cfRule type="cellIs" dxfId="5421" priority="76" operator="equal">
      <formula>"beter"</formula>
    </cfRule>
  </conditionalFormatting>
  <conditionalFormatting sqref="I164:K164">
    <cfRule type="cellIs" dxfId="5420" priority="69" operator="equal">
      <formula>"uitstekend"</formula>
    </cfRule>
    <cfRule type="cellIs" dxfId="5419" priority="70" operator="equal">
      <formula>"goed"</formula>
    </cfRule>
    <cfRule type="cellIs" dxfId="5418" priority="71" operator="equal">
      <formula>"niet voldaan"</formula>
    </cfRule>
    <cfRule type="cellIs" dxfId="5417" priority="72" operator="equal">
      <formula>"beter"</formula>
    </cfRule>
  </conditionalFormatting>
  <conditionalFormatting sqref="H167">
    <cfRule type="cellIs" dxfId="5416" priority="65" operator="equal">
      <formula>"uitstekend"</formula>
    </cfRule>
    <cfRule type="cellIs" dxfId="5415" priority="66" operator="equal">
      <formula>"goed"</formula>
    </cfRule>
    <cfRule type="cellIs" dxfId="5414" priority="67" operator="equal">
      <formula>"niet voldaan"</formula>
    </cfRule>
    <cfRule type="cellIs" dxfId="5413" priority="68" operator="equal">
      <formula>"beter"</formula>
    </cfRule>
  </conditionalFormatting>
  <conditionalFormatting sqref="I167:K167">
    <cfRule type="cellIs" dxfId="5412" priority="61" operator="equal">
      <formula>"uitstekend"</formula>
    </cfRule>
    <cfRule type="cellIs" dxfId="5411" priority="62" operator="equal">
      <formula>"goed"</formula>
    </cfRule>
    <cfRule type="cellIs" dxfId="5410" priority="63" operator="equal">
      <formula>"niet voldaan"</formula>
    </cfRule>
    <cfRule type="cellIs" dxfId="5409" priority="64" operator="equal">
      <formula>"beter"</formula>
    </cfRule>
  </conditionalFormatting>
  <conditionalFormatting sqref="H170">
    <cfRule type="cellIs" dxfId="5408" priority="57" operator="equal">
      <formula>"uitstekend"</formula>
    </cfRule>
    <cfRule type="cellIs" dxfId="5407" priority="58" operator="equal">
      <formula>"goed"</formula>
    </cfRule>
    <cfRule type="cellIs" dxfId="5406" priority="59" operator="equal">
      <formula>"niet voldaan"</formula>
    </cfRule>
    <cfRule type="cellIs" dxfId="5405" priority="60" operator="equal">
      <formula>"beter"</formula>
    </cfRule>
  </conditionalFormatting>
  <conditionalFormatting sqref="I170:K170">
    <cfRule type="cellIs" dxfId="5404" priority="53" operator="equal">
      <formula>"uitstekend"</formula>
    </cfRule>
    <cfRule type="cellIs" dxfId="5403" priority="54" operator="equal">
      <formula>"goed"</formula>
    </cfRule>
    <cfRule type="cellIs" dxfId="5402" priority="55" operator="equal">
      <formula>"niet voldaan"</formula>
    </cfRule>
    <cfRule type="cellIs" dxfId="5401" priority="56" operator="equal">
      <formula>"beter"</formula>
    </cfRule>
  </conditionalFormatting>
  <conditionalFormatting sqref="H174">
    <cfRule type="cellIs" dxfId="5400" priority="49" operator="equal">
      <formula>"uitstekend"</formula>
    </cfRule>
    <cfRule type="cellIs" dxfId="5399" priority="50" operator="equal">
      <formula>"goed"</formula>
    </cfRule>
    <cfRule type="cellIs" dxfId="5398" priority="51" operator="equal">
      <formula>"niet voldaan"</formula>
    </cfRule>
    <cfRule type="cellIs" dxfId="5397" priority="52" operator="equal">
      <formula>"beter"</formula>
    </cfRule>
  </conditionalFormatting>
  <conditionalFormatting sqref="I174:K174">
    <cfRule type="cellIs" dxfId="5396" priority="45" operator="equal">
      <formula>"uitstekend"</formula>
    </cfRule>
    <cfRule type="cellIs" dxfId="5395" priority="46" operator="equal">
      <formula>"goed"</formula>
    </cfRule>
    <cfRule type="cellIs" dxfId="5394" priority="47" operator="equal">
      <formula>"niet voldaan"</formula>
    </cfRule>
    <cfRule type="cellIs" dxfId="5393" priority="48" operator="equal">
      <formula>"beter"</formula>
    </cfRule>
  </conditionalFormatting>
  <conditionalFormatting sqref="H185:K185">
    <cfRule type="cellIs" dxfId="5392" priority="12" operator="equal">
      <formula>"pass"</formula>
    </cfRule>
    <cfRule type="cellIs" dxfId="5391" priority="13" operator="equal">
      <formula>"uitstekend"</formula>
    </cfRule>
    <cfRule type="cellIs" dxfId="5390" priority="14" operator="equal">
      <formula>"goed"</formula>
    </cfRule>
    <cfRule type="cellIs" dxfId="5389" priority="15" operator="equal">
      <formula>"niet voldaan"</formula>
    </cfRule>
    <cfRule type="cellIs" dxfId="5388" priority="16" operator="equal">
      <formula>"beter"</formula>
    </cfRule>
  </conditionalFormatting>
  <conditionalFormatting sqref="H190:K190">
    <cfRule type="cellIs" dxfId="5387" priority="10" operator="equal">
      <formula>"project niet ontvankelijk voor subsidie"</formula>
    </cfRule>
    <cfRule type="cellIs" dxfId="5386" priority="11" operator="equal">
      <formula>"project ontvankelijk voor subsudie"</formula>
    </cfRule>
  </conditionalFormatting>
  <dataValidations count="1">
    <dataValidation type="list" allowBlank="1" showInputMessage="1" showErrorMessage="1" sqref="F182" xr:uid="{00000000-0002-0000-0200-000000000000}">
      <formula1>nrTotScore</formula1>
    </dataValidation>
  </dataValidations>
  <pageMargins left="0.70866141732283472" right="0.70866141732283472" top="1.4960629921259843" bottom="0.98425196850393704" header="0.51181102362204722" footer="0.31496062992125984"/>
  <pageSetup paperSize="9" scale="52" orientation="portrait" r:id="rId1"/>
  <headerFooter scaleWithDoc="0">
    <oddHeader>&amp;L&amp;"Calibri,Regular"&amp;K000000&amp;G</oddHeader>
    <oddFooter>&amp;L&amp;"Calibri,Standaard"&amp;K000000&amp;G&amp;C&amp;"Calibri,Standaard"&amp;8&amp;K000000&amp;D
&amp;R&amp;"Calibri,Standaard"&amp;K000000&amp;G</oddFooter>
  </headerFooter>
  <legacyDrawingHF r:id="rId2"/>
  <extLst>
    <ext xmlns:x14="http://schemas.microsoft.com/office/spreadsheetml/2009/9/main" uri="{78C0D931-6437-407d-A8EE-F0AAD7539E65}">
      <x14:conditionalFormattings>
        <x14:conditionalFormatting xmlns:xm="http://schemas.microsoft.com/office/excel/2006/main">
          <x14:cfRule type="expression" priority="483" id="{62142DD3-E7F6-4FDE-A597-DF5CEE9B44DD}">
            <xm:f>'bestand opzetten'!$E$18=FALSE</xm:f>
            <x14:dxf>
              <font>
                <color theme="0" tint="-0.24994659260841701"/>
              </font>
            </x14:dxf>
          </x14:cfRule>
          <xm:sqref>B141:D145 G147:N150 G141:G146 L146 G152:N152 G151 L151 N146 N151</xm:sqref>
        </x14:conditionalFormatting>
        <x14:conditionalFormatting xmlns:xm="http://schemas.microsoft.com/office/excel/2006/main">
          <x14:cfRule type="expression" priority="481" id="{ED4C0C78-9847-40E4-AC98-E4A4CC14FC5A}">
            <xm:f>'bestand opzetten'!$E$21=FALSE</xm:f>
            <x14:dxf>
              <font>
                <color theme="0" tint="-0.24994659260841701"/>
              </font>
            </x14:dxf>
          </x14:cfRule>
          <xm:sqref>B24:D50 G49 G50:K50 G46 G47:K48 G44 G45:K45 G41 G42:K43 G39 G40:K40 G35 G36:K38 G32 G33:K34 G30 G31:K31 G27 G28:K29 G24 G25:K26</xm:sqref>
        </x14:conditionalFormatting>
        <x14:conditionalFormatting xmlns:xm="http://schemas.microsoft.com/office/excel/2006/main">
          <x14:cfRule type="expression" priority="449" id="{4EEC4781-88DF-49BF-BAF9-BE1F36B004C4}">
            <xm:f>'bestand opzetten'!$E$18=FALSE</xm:f>
            <x14:dxf>
              <font>
                <color theme="0" tint="-0.24994659260841701"/>
              </font>
            </x14:dxf>
          </x14:cfRule>
          <xm:sqref>G153:N153</xm:sqref>
        </x14:conditionalFormatting>
        <x14:conditionalFormatting xmlns:xm="http://schemas.microsoft.com/office/excel/2006/main">
          <x14:cfRule type="expression" priority="1" id="{7C3B6663-A636-4111-88DC-C7A0A676A4CF}">
            <xm:f>'bestand opzetten'!$E$24=FALSE</xm:f>
            <x14:dxf>
              <font>
                <color theme="0" tint="-0.14996795556505021"/>
              </font>
            </x14:dxf>
          </x14:cfRule>
          <xm:sqref>B86:D86</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dimension ref="A1"/>
  <sheetViews>
    <sheetView workbookViewId="0">
      <selection activeCell="R39" sqref="R39"/>
    </sheetView>
  </sheetViews>
  <sheetFormatPr defaultRowHeight="14.4" x14ac:dyDescent="0.3"/>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rgb="FFFFC000"/>
    <outlinePr summaryBelow="0" summaryRight="0"/>
    <pageSetUpPr fitToPage="1"/>
  </sheetPr>
  <dimension ref="A1:U281"/>
  <sheetViews>
    <sheetView showGridLines="0" zoomScale="90" zoomScaleNormal="90" workbookViewId="0">
      <pane ySplit="4" topLeftCell="A106" activePane="bottomLeft" state="frozen"/>
      <selection pane="bottomLeft" activeCell="F117" sqref="F117"/>
    </sheetView>
  </sheetViews>
  <sheetFormatPr defaultColWidth="9.109375" defaultRowHeight="14.4" x14ac:dyDescent="0.3"/>
  <cols>
    <col min="1" max="1" width="2.33203125" style="110" customWidth="1"/>
    <col min="2" max="2" width="7.77734375" style="110" customWidth="1"/>
    <col min="3" max="3" width="9.5546875" style="110" customWidth="1"/>
    <col min="4" max="4" width="82.77734375" style="110" customWidth="1"/>
    <col min="5" max="6" width="18.77734375" style="8" customWidth="1"/>
    <col min="7" max="7" width="18.77734375" style="109" customWidth="1"/>
    <col min="8" max="8" width="14.44140625" style="113" hidden="1" customWidth="1"/>
    <col min="9" max="9" width="12.33203125" style="110" customWidth="1"/>
    <col min="10" max="10" width="10.6640625" style="344" hidden="1" customWidth="1"/>
    <col min="11" max="11" width="15.6640625" style="110" customWidth="1"/>
    <col min="12" max="12" width="10.6640625" style="110" hidden="1" customWidth="1"/>
    <col min="13" max="13" width="14.33203125" style="374" customWidth="1"/>
    <col min="14" max="14" width="2.77734375" style="374" customWidth="1"/>
    <col min="15" max="16" width="9.77734375" style="374" hidden="1" customWidth="1"/>
    <col min="17" max="17" width="12.44140625" style="374" hidden="1" customWidth="1"/>
    <col min="18" max="19" width="9.109375" style="374" hidden="1" customWidth="1"/>
    <col min="20" max="20" width="17.44140625" style="390" hidden="1" customWidth="1"/>
    <col min="21" max="21" width="0" style="402" hidden="1" customWidth="1"/>
    <col min="22" max="16384" width="9.109375" style="110"/>
  </cols>
  <sheetData>
    <row r="1" spans="1:21" ht="15" customHeight="1" x14ac:dyDescent="0.3">
      <c r="A1" s="109"/>
      <c r="B1" s="6"/>
      <c r="C1" s="5"/>
      <c r="D1" s="5"/>
      <c r="G1" s="5"/>
      <c r="H1" s="21"/>
      <c r="I1" s="3"/>
      <c r="J1" s="328"/>
      <c r="K1" s="5"/>
      <c r="L1" s="5"/>
      <c r="M1" s="353"/>
      <c r="N1" s="372"/>
      <c r="O1" s="373"/>
      <c r="P1" s="373"/>
      <c r="Q1" s="350"/>
      <c r="R1" s="372"/>
      <c r="S1" s="372"/>
    </row>
    <row r="2" spans="1:21" ht="20.25" customHeight="1" x14ac:dyDescent="0.3">
      <c r="A2" s="111"/>
      <c r="B2" s="265" t="s">
        <v>517</v>
      </c>
      <c r="C2" s="265"/>
      <c r="D2" s="265"/>
      <c r="E2" s="284"/>
      <c r="F2" s="265"/>
      <c r="G2" s="265"/>
      <c r="H2" s="265"/>
      <c r="I2" s="265"/>
      <c r="J2" s="329"/>
      <c r="K2" s="266" t="str">
        <f xml:space="preserve"> nrProject</f>
        <v>&lt; Projectnaam &gt;</v>
      </c>
      <c r="L2" s="266"/>
      <c r="M2" s="397"/>
      <c r="N2" s="375"/>
      <c r="O2" s="389" t="s">
        <v>109</v>
      </c>
      <c r="P2" s="389"/>
      <c r="Q2" s="389"/>
      <c r="R2" s="389"/>
      <c r="S2" s="389"/>
      <c r="T2" s="391"/>
      <c r="U2" s="403"/>
    </row>
    <row r="3" spans="1:21" ht="15" customHeight="1" x14ac:dyDescent="0.3">
      <c r="A3" s="112"/>
      <c r="B3" s="2"/>
      <c r="C3" s="3"/>
      <c r="D3" s="16"/>
      <c r="E3" s="215"/>
      <c r="F3" s="215"/>
      <c r="G3" s="3"/>
      <c r="H3" s="22"/>
      <c r="I3" s="8"/>
      <c r="J3" s="330"/>
      <c r="K3" s="3"/>
      <c r="L3" s="3"/>
      <c r="M3" s="349"/>
      <c r="N3" s="376"/>
      <c r="O3" s="377"/>
      <c r="P3" s="377"/>
      <c r="Q3" s="378"/>
      <c r="R3" s="378"/>
      <c r="S3" s="378"/>
      <c r="T3" s="392"/>
      <c r="U3" s="404"/>
    </row>
    <row r="4" spans="1:21" ht="59.4" customHeight="1" x14ac:dyDescent="0.3">
      <c r="A4" s="109"/>
      <c r="B4" s="450" t="s">
        <v>82</v>
      </c>
      <c r="C4" s="451"/>
      <c r="D4" s="32" t="s">
        <v>119</v>
      </c>
      <c r="E4" s="216" t="s">
        <v>524</v>
      </c>
      <c r="F4" s="216" t="s">
        <v>91</v>
      </c>
      <c r="G4" s="104"/>
      <c r="H4" s="26" t="s">
        <v>146</v>
      </c>
      <c r="I4" s="26"/>
      <c r="J4" s="331" t="s">
        <v>84</v>
      </c>
      <c r="K4" s="26" t="s">
        <v>85</v>
      </c>
      <c r="L4" s="26" t="s">
        <v>512</v>
      </c>
      <c r="M4" s="356" t="s">
        <v>83</v>
      </c>
      <c r="N4" s="372"/>
      <c r="O4" s="379" t="s">
        <v>42</v>
      </c>
      <c r="P4" s="379" t="s">
        <v>84</v>
      </c>
      <c r="Q4" s="380" t="s">
        <v>85</v>
      </c>
      <c r="R4" s="380"/>
      <c r="S4" s="380" t="s">
        <v>110</v>
      </c>
      <c r="T4" s="380" t="s">
        <v>141</v>
      </c>
      <c r="U4" s="401" t="s">
        <v>569</v>
      </c>
    </row>
    <row r="5" spans="1:21" x14ac:dyDescent="0.3">
      <c r="A5" s="112"/>
      <c r="B5" s="29"/>
      <c r="C5" s="4"/>
      <c r="D5" s="20"/>
      <c r="E5" s="217"/>
      <c r="F5" s="217"/>
      <c r="G5" s="17"/>
      <c r="H5" s="23"/>
      <c r="I5" s="17"/>
      <c r="J5" s="332"/>
      <c r="K5" s="17"/>
      <c r="L5" s="17"/>
      <c r="M5" s="349"/>
      <c r="N5" s="376"/>
      <c r="O5" s="377"/>
      <c r="P5" s="377"/>
      <c r="Q5" s="378"/>
      <c r="R5" s="378"/>
      <c r="S5" s="378"/>
      <c r="T5" s="392"/>
      <c r="U5" s="404"/>
    </row>
    <row r="6" spans="1:21" customFormat="1" ht="18" x14ac:dyDescent="0.3">
      <c r="A6" s="30"/>
      <c r="B6" s="238" t="s">
        <v>510</v>
      </c>
      <c r="C6" s="238"/>
      <c r="D6" s="238"/>
      <c r="E6" s="285"/>
      <c r="F6" s="238"/>
      <c r="G6" s="239"/>
      <c r="H6" s="238"/>
      <c r="I6" s="238"/>
      <c r="J6" s="333"/>
      <c r="K6" s="238"/>
      <c r="L6" s="238"/>
      <c r="M6" s="387"/>
      <c r="N6" s="364"/>
      <c r="O6" s="368"/>
      <c r="P6" s="368"/>
      <c r="Q6" s="367"/>
      <c r="R6" s="367"/>
      <c r="S6" s="367"/>
      <c r="T6" s="382"/>
      <c r="U6" s="405"/>
    </row>
    <row r="7" spans="1:21" customFormat="1" x14ac:dyDescent="0.3">
      <c r="A7" s="30"/>
      <c r="B7" s="30"/>
      <c r="C7" s="30"/>
      <c r="D7" s="30"/>
      <c r="E7" s="242"/>
      <c r="F7" s="30"/>
      <c r="G7" s="30"/>
      <c r="H7" s="30"/>
      <c r="I7" s="30"/>
      <c r="J7" s="334"/>
      <c r="K7" s="30"/>
      <c r="L7" s="30"/>
      <c r="M7" s="364"/>
      <c r="N7" s="364"/>
      <c r="O7" s="368"/>
      <c r="P7" s="368"/>
      <c r="Q7" s="367"/>
      <c r="R7" s="367"/>
      <c r="S7" s="367"/>
      <c r="T7" s="382"/>
      <c r="U7" s="405"/>
    </row>
    <row r="8" spans="1:21" customFormat="1" ht="13.8" customHeight="1" x14ac:dyDescent="0.3">
      <c r="A8" s="30"/>
      <c r="B8" s="256"/>
      <c r="C8" s="257" t="str">
        <f>'overzicht alle'!B7</f>
        <v>CON1*</v>
      </c>
      <c r="D8" s="257" t="str">
        <f>'overzicht alle'!C7</f>
        <v>Duurzaam ruimtegebruik</v>
      </c>
      <c r="E8" s="258"/>
      <c r="F8" s="258" t="str">
        <f>'overzicht alle'!F7</f>
        <v>uitstekend</v>
      </c>
      <c r="G8" s="257"/>
      <c r="H8" s="257"/>
      <c r="I8" s="257"/>
      <c r="J8" s="335"/>
      <c r="K8" s="320" t="str">
        <f>Q8</f>
        <v/>
      </c>
      <c r="L8" s="258">
        <f>IF(AND(F8="goed",K8="goed"),0,IF(AND(F8="goed",K8="beter"),1,IF(AND(F8="goed",K8="uitstekend"),2,0)))</f>
        <v>0</v>
      </c>
      <c r="M8" s="395" t="str">
        <f>IF(K8="nvt","pass",IF(P8="","",IF(P8&gt;=U8,"pass","niet voldaan")))</f>
        <v/>
      </c>
      <c r="N8" s="364"/>
      <c r="O8" s="368"/>
      <c r="P8" s="368" t="str">
        <f>IF(P9=0,0,IFERROR(AVERAGE(P9),""))</f>
        <v/>
      </c>
      <c r="Q8" s="367" t="str">
        <f>IF(P9="","",IF(Q9="uitstekend","uitstekend","niet voldaan"))</f>
        <v/>
      </c>
      <c r="R8" s="367"/>
      <c r="S8" s="367"/>
      <c r="T8" s="382"/>
      <c r="U8" s="405">
        <f>IF(F8="uitstekend",3,IF(F8="beter",2,IF(F8="goed",1,0)))</f>
        <v>3</v>
      </c>
    </row>
    <row r="9" spans="1:21" x14ac:dyDescent="0.3">
      <c r="A9" s="112"/>
      <c r="B9" s="31"/>
      <c r="C9" s="4" t="str">
        <f>'overzicht alle'!B8</f>
        <v>CON1.1*</v>
      </c>
      <c r="D9" s="219" t="str">
        <f>'overzicht alle'!C8</f>
        <v>Trias Toponoma</v>
      </c>
      <c r="E9" s="101" t="str">
        <f>'overzicht alle'!E8</f>
        <v>verplicht</v>
      </c>
      <c r="F9" s="101" t="str">
        <f>'overzicht alle'!F8</f>
        <v>voldaan</v>
      </c>
      <c r="G9" s="102"/>
      <c r="H9" s="103">
        <v>3</v>
      </c>
      <c r="I9" s="17"/>
      <c r="J9" s="327" t="str">
        <f t="shared" ref="J9" si="0">P9</f>
        <v/>
      </c>
      <c r="K9" s="34" t="str">
        <f>Q9</f>
        <v/>
      </c>
      <c r="L9" s="17">
        <f>IF(AND(F9="goed",K9="goed"),0,IF(AND(F9="goed",K9="beter"),1,IF(AND(F9="goed",K9="uitstekend"),2,0)))</f>
        <v>0</v>
      </c>
      <c r="M9" s="349"/>
      <c r="N9" s="376"/>
      <c r="O9" s="368"/>
      <c r="P9" s="368" t="str">
        <f>IF(G9="voldaan",3,IF(G9="niet voldaan",0,IF(G9="nvt",0,"")))</f>
        <v/>
      </c>
      <c r="Q9" s="367" t="str">
        <f>IF(G9="nvt","nvt",IF(P9=3,"uitstekend",IF(P9=0,"niet voldaan","")))</f>
        <v/>
      </c>
      <c r="R9" s="367"/>
      <c r="S9" s="368">
        <f>R9</f>
        <v>0</v>
      </c>
      <c r="T9" s="382"/>
      <c r="U9" s="404"/>
    </row>
    <row r="10" spans="1:21" x14ac:dyDescent="0.3">
      <c r="A10" s="225"/>
      <c r="B10" s="225"/>
      <c r="C10" s="225"/>
      <c r="D10" s="225"/>
      <c r="E10" s="74"/>
      <c r="F10" s="74"/>
      <c r="G10" s="74"/>
      <c r="H10" s="25"/>
      <c r="I10" s="17"/>
      <c r="J10" s="336"/>
      <c r="K10" s="25"/>
      <c r="L10" s="25"/>
      <c r="M10" s="349"/>
      <c r="N10" s="376"/>
      <c r="O10" s="368"/>
      <c r="P10" s="368"/>
      <c r="Q10" s="367"/>
      <c r="R10" s="367"/>
      <c r="S10" s="368"/>
      <c r="T10" s="382"/>
      <c r="U10" s="404"/>
    </row>
    <row r="11" spans="1:21" customFormat="1" ht="13.8" customHeight="1" x14ac:dyDescent="0.3">
      <c r="A11" s="30"/>
      <c r="B11" s="256"/>
      <c r="C11" s="257" t="str">
        <f>'overzicht alle'!B9</f>
        <v>CON2*</v>
      </c>
      <c r="D11" s="257" t="str">
        <f>'overzicht alle'!C9</f>
        <v>Climate responsive design</v>
      </c>
      <c r="E11" s="258"/>
      <c r="F11" s="258" t="str">
        <f>'overzicht alle'!F9</f>
        <v>uitstekend</v>
      </c>
      <c r="G11" s="257"/>
      <c r="H11" s="257"/>
      <c r="I11" s="257"/>
      <c r="J11" s="335"/>
      <c r="K11" s="320" t="str">
        <f>Q11</f>
        <v/>
      </c>
      <c r="L11" s="258">
        <f>IF(AND(F11="goed",K11="goed"),0,IF(AND(F11="goed",K11="beter"),1,IF(AND(F11="goed",K11="uitstekend"),2,0)))</f>
        <v>0</v>
      </c>
      <c r="M11" s="395" t="str">
        <f>IF(K11="nvt","pass",IF(P11="","",IF(P11&gt;=U11,"pass","niet voldaan")))</f>
        <v/>
      </c>
      <c r="N11" s="364"/>
      <c r="O11" s="368"/>
      <c r="P11" s="368" t="str" cm="1">
        <f t="array" ref="P11">IF(OR(P12:P14=0),0,IFERROR(AVERAGE(P12),""))</f>
        <v/>
      </c>
      <c r="Q11" s="367" t="str">
        <f>IF(P11="","",IF(P11&lt;1,"niet voldaan",IF(P11&lt;2,"goed",IF(P11&lt;3,"beter","uitstekend"))))</f>
        <v/>
      </c>
      <c r="R11" s="367"/>
      <c r="S11" s="367"/>
      <c r="T11" s="382"/>
      <c r="U11" s="405">
        <f>IF(F11="uitstekend",3,IF(F11="beter",2,IF(F11="goed",1,0)))</f>
        <v>3</v>
      </c>
    </row>
    <row r="12" spans="1:21" x14ac:dyDescent="0.3">
      <c r="A12" s="112"/>
      <c r="B12" s="31"/>
      <c r="C12" s="4" t="str">
        <f>'overzicht alle'!B10</f>
        <v>CON2.1*</v>
      </c>
      <c r="D12" s="219" t="str">
        <f>'overzicht alle'!C10</f>
        <v>Keep it Warm</v>
      </c>
      <c r="E12" s="101" t="str">
        <f>'overzicht alle'!E10</f>
        <v>verplicht</v>
      </c>
      <c r="F12" s="101" t="str">
        <f>'overzicht alle'!F10</f>
        <v>voldaan</v>
      </c>
      <c r="G12" s="102"/>
      <c r="H12" s="103">
        <v>3</v>
      </c>
      <c r="I12" s="17"/>
      <c r="J12" s="327" t="str">
        <f t="shared" ref="J12:J27" si="1">P12</f>
        <v/>
      </c>
      <c r="K12" s="34" t="str">
        <f>Q12</f>
        <v/>
      </c>
      <c r="L12" s="17">
        <f>IF(AND(F12="goed",K12="goed"),0,IF(AND(F12="goed",K12="beter"),1,IF(AND(F12="goed",K12="uitstekend"),2,0)))</f>
        <v>0</v>
      </c>
      <c r="M12" s="349"/>
      <c r="N12" s="376"/>
      <c r="O12" s="377"/>
      <c r="P12" s="368" t="str">
        <f>IF(G12="voldaan",3,IF(G12="niet voldaan",0,IF(G12="nvt",0,"")))</f>
        <v/>
      </c>
      <c r="Q12" s="367" t="str">
        <f>IF(G12="nvt","nvt",IF(P12=3,"uitstekend",IF(P12=0,"niet voldaan","")))</f>
        <v/>
      </c>
      <c r="R12" s="367"/>
      <c r="S12" s="368">
        <f>R12</f>
        <v>0</v>
      </c>
      <c r="T12" s="382"/>
      <c r="U12" s="404"/>
    </row>
    <row r="13" spans="1:21" x14ac:dyDescent="0.3">
      <c r="A13" s="112"/>
      <c r="B13" s="31"/>
      <c r="C13" s="4" t="str">
        <f>'overzicht alle'!B11</f>
        <v>CON2.2*</v>
      </c>
      <c r="D13" s="219" t="str">
        <f>'overzicht alle'!C11</f>
        <v>Keep it Cool</v>
      </c>
      <c r="E13" s="101" t="str">
        <f>'overzicht alle'!E11</f>
        <v>verplicht</v>
      </c>
      <c r="F13" s="101" t="str">
        <f>'overzicht alle'!F11</f>
        <v>voldaan</v>
      </c>
      <c r="G13" s="102"/>
      <c r="H13" s="103">
        <v>3</v>
      </c>
      <c r="I13" s="17"/>
      <c r="J13" s="327" t="str">
        <f t="shared" si="1"/>
        <v/>
      </c>
      <c r="K13" s="34" t="str">
        <f>Q13</f>
        <v/>
      </c>
      <c r="L13" s="17">
        <f>IF(AND(F13="goed",K13="goed"),0,IF(AND(F13="goed",K13="beter"),1,IF(AND(F13="goed",K13="uitstekend"),2,0)))</f>
        <v>0</v>
      </c>
      <c r="M13" s="349"/>
      <c r="N13" s="376"/>
      <c r="O13" s="377"/>
      <c r="P13" s="368" t="str">
        <f>IF(G13="voldaan",3,IF(G13="niet voldaan",0,IF(G13="nvt",0,"")))</f>
        <v/>
      </c>
      <c r="Q13" s="367" t="str">
        <f t="shared" ref="Q13:Q14" si="2">IF(G13="nvt","nvt",IF(P13=3,"uitstekend",IF(P13=0,"niet voldaan","")))</f>
        <v/>
      </c>
      <c r="R13" s="367"/>
      <c r="S13" s="368">
        <f>R13</f>
        <v>0</v>
      </c>
      <c r="T13" s="382"/>
      <c r="U13" s="404"/>
    </row>
    <row r="14" spans="1:21" x14ac:dyDescent="0.3">
      <c r="A14" s="112"/>
      <c r="B14" s="31"/>
      <c r="C14" s="4" t="str">
        <f>'overzicht alle'!B12</f>
        <v>CON2.3*</v>
      </c>
      <c r="D14" s="219" t="str">
        <f>'overzicht alle'!C12</f>
        <v>Turn off the light</v>
      </c>
      <c r="E14" s="101" t="str">
        <f>'overzicht alle'!E12</f>
        <v>verplicht</v>
      </c>
      <c r="F14" s="101" t="str">
        <f>'overzicht alle'!F12</f>
        <v>voldaan</v>
      </c>
      <c r="G14" s="102"/>
      <c r="H14" s="103">
        <v>3</v>
      </c>
      <c r="I14" s="17"/>
      <c r="J14" s="327" t="str">
        <f t="shared" si="1"/>
        <v/>
      </c>
      <c r="K14" s="34" t="str">
        <f>Q14</f>
        <v/>
      </c>
      <c r="L14" s="17">
        <f>IF(AND(F14="goed",K14="goed"),0,IF(AND(F14="goed",K14="beter"),1,IF(AND(F14="goed",K14="uitstekend"),2,0)))</f>
        <v>0</v>
      </c>
      <c r="M14" s="349"/>
      <c r="N14" s="376"/>
      <c r="O14" s="377"/>
      <c r="P14" s="368" t="str">
        <f>IF(G14="voldaan",3,IF(G14="niet voldaan",0,IF(G14="nvt",0,"")))</f>
        <v/>
      </c>
      <c r="Q14" s="367" t="str">
        <f t="shared" si="2"/>
        <v/>
      </c>
      <c r="R14" s="367"/>
      <c r="S14" s="368">
        <f>R14</f>
        <v>0</v>
      </c>
      <c r="T14" s="382"/>
      <c r="U14" s="404"/>
    </row>
    <row r="15" spans="1:21" x14ac:dyDescent="0.3">
      <c r="A15" s="4"/>
      <c r="B15" s="4"/>
      <c r="C15" s="4"/>
      <c r="D15" s="225"/>
      <c r="E15" s="74"/>
      <c r="F15" s="74"/>
      <c r="G15" s="74"/>
      <c r="H15" s="74"/>
      <c r="I15" s="17"/>
      <c r="J15" s="336"/>
      <c r="K15" s="25"/>
      <c r="L15" s="25"/>
      <c r="M15" s="349"/>
      <c r="N15" s="376"/>
      <c r="O15" s="377"/>
      <c r="P15" s="368"/>
      <c r="Q15" s="367"/>
      <c r="R15" s="367"/>
      <c r="S15" s="368"/>
      <c r="T15" s="382"/>
      <c r="U15" s="404"/>
    </row>
    <row r="16" spans="1:21" customFormat="1" ht="13.8" customHeight="1" x14ac:dyDescent="0.3">
      <c r="A16" s="30"/>
      <c r="B16" s="256"/>
      <c r="C16" s="257" t="str">
        <f>'overzicht alle'!B13</f>
        <v>CON3*</v>
      </c>
      <c r="D16" s="257" t="str">
        <f>'overzicht alle'!C13</f>
        <v>Healthy Design</v>
      </c>
      <c r="E16" s="258"/>
      <c r="F16" s="258" t="str">
        <f>'overzicht alle'!F13</f>
        <v>uitstekend</v>
      </c>
      <c r="G16" s="257"/>
      <c r="H16" s="257"/>
      <c r="I16" s="257"/>
      <c r="J16" s="335"/>
      <c r="K16" s="320" t="str">
        <f>Q16</f>
        <v/>
      </c>
      <c r="L16" s="258">
        <f>IF(AND(F16="goed",K16="goed"),0,IF(AND(F16="goed",K16="beter"),1,IF(AND(F16="goed",K16="uitstekend"),2,0)))</f>
        <v>0</v>
      </c>
      <c r="M16" s="395" t="str">
        <f>IF(K16="nvt","pass",IF(P16="","",IF(P16&gt;=U16,"pass","niet voldaan")))</f>
        <v/>
      </c>
      <c r="N16" s="364"/>
      <c r="O16" s="368"/>
      <c r="P16" s="368" t="str">
        <f>IF(P17=0,0,IFERROR(AVERAGE(P17),""))</f>
        <v/>
      </c>
      <c r="Q16" s="367" t="str">
        <f>IF(Q17="","",IF(Q17="uitstekend","uitstekend","niet voldaan"))</f>
        <v/>
      </c>
      <c r="R16" s="367"/>
      <c r="S16" s="367"/>
      <c r="T16" s="382"/>
      <c r="U16" s="405">
        <f>IF(F16="uitstekend",3,IF(F16="beter",2,IF(F16="goed",1,0)))</f>
        <v>3</v>
      </c>
    </row>
    <row r="17" spans="1:21" x14ac:dyDescent="0.3">
      <c r="A17" s="112"/>
      <c r="B17" s="31"/>
      <c r="C17" s="4" t="str">
        <f>'overzicht alle'!B14</f>
        <v>CON3.1*</v>
      </c>
      <c r="D17" s="219" t="str">
        <f>'overzicht alle'!C14</f>
        <v>gezond ontwerp</v>
      </c>
      <c r="E17" s="101" t="str">
        <f>'overzicht alle'!E14</f>
        <v>verplicht</v>
      </c>
      <c r="F17" s="101" t="str">
        <f>'overzicht alle'!F14</f>
        <v>voldaan</v>
      </c>
      <c r="G17" s="102"/>
      <c r="H17" s="103">
        <v>3</v>
      </c>
      <c r="I17" s="27"/>
      <c r="J17" s="327" t="str">
        <f t="shared" si="1"/>
        <v/>
      </c>
      <c r="K17" s="34" t="str">
        <f>Q17</f>
        <v/>
      </c>
      <c r="L17" s="17">
        <f>IF(AND(F17="goed",K17="goed"),0,IF(AND(F17="goed",K17="beter"),1,IF(AND(F17="goed",K17="uitstekend"),2,0)))</f>
        <v>0</v>
      </c>
      <c r="M17" s="349"/>
      <c r="N17" s="376"/>
      <c r="O17" s="368"/>
      <c r="P17" s="368" t="str">
        <f>IF(G17="voldaan",3,IF(G17="niet voldaan",0,IF(G17="nvt",0,"")))</f>
        <v/>
      </c>
      <c r="Q17" s="367" t="str">
        <f t="shared" ref="Q17" si="3">IF(G17="nvt","nvt",IF(P17=3,"uitstekend",IF(P17=0,"niet voldaan","")))</f>
        <v/>
      </c>
      <c r="R17" s="367"/>
      <c r="S17" s="368">
        <f>R17</f>
        <v>0</v>
      </c>
      <c r="T17" s="382"/>
      <c r="U17" s="404"/>
    </row>
    <row r="18" spans="1:21" x14ac:dyDescent="0.3">
      <c r="A18" s="4"/>
      <c r="B18" s="4"/>
      <c r="C18" s="4"/>
      <c r="D18" s="225"/>
      <c r="E18" s="74"/>
      <c r="F18" s="74"/>
      <c r="G18" s="74"/>
      <c r="H18" s="74"/>
      <c r="I18" s="17"/>
      <c r="J18" s="336"/>
      <c r="K18" s="25"/>
      <c r="L18" s="25"/>
      <c r="M18" s="349"/>
      <c r="N18" s="376"/>
      <c r="O18" s="377"/>
      <c r="P18" s="368"/>
      <c r="Q18" s="367"/>
      <c r="R18" s="367"/>
      <c r="S18" s="368"/>
      <c r="T18" s="382"/>
      <c r="U18" s="404"/>
    </row>
    <row r="19" spans="1:21" customFormat="1" ht="13.8" customHeight="1" x14ac:dyDescent="0.3">
      <c r="A19" s="30"/>
      <c r="B19" s="256"/>
      <c r="C19" s="257" t="str">
        <f>'overzicht alle'!B15</f>
        <v>CON4*</v>
      </c>
      <c r="D19" s="257" t="str">
        <f>'overzicht alle'!C15</f>
        <v>Reduce, reuse, recyle</v>
      </c>
      <c r="E19" s="258"/>
      <c r="F19" s="258" t="str">
        <f>'overzicht alle'!F15</f>
        <v>uitstekend</v>
      </c>
      <c r="G19" s="257"/>
      <c r="H19" s="257"/>
      <c r="I19" s="257"/>
      <c r="J19" s="335"/>
      <c r="K19" s="320" t="str">
        <f>Q19</f>
        <v/>
      </c>
      <c r="L19" s="258"/>
      <c r="M19" s="395" t="str">
        <f>IF(K19="nvt","pass",IF(P19="","",IF(P19&gt;=U19,"pass","niet voldaan")))</f>
        <v/>
      </c>
      <c r="N19" s="364"/>
      <c r="O19" s="368"/>
      <c r="P19" s="368" t="str">
        <f>IF(P20=0,0,IFERROR(AVERAGE(P20),""))</f>
        <v/>
      </c>
      <c r="Q19" s="367" t="str">
        <f>IF(Q20="","",IF(Q20="uitstekend","uitstekend","niet voldaan"))</f>
        <v/>
      </c>
      <c r="R19" s="367"/>
      <c r="S19" s="367"/>
      <c r="T19" s="382"/>
      <c r="U19" s="405">
        <f>IF(F19="uitstekend",3,IF(F19="beter",2,IF(F19="goed",1,0)))</f>
        <v>3</v>
      </c>
    </row>
    <row r="20" spans="1:21" x14ac:dyDescent="0.3">
      <c r="A20" s="112"/>
      <c r="B20" s="31"/>
      <c r="C20" s="4" t="str">
        <f>'overzicht alle'!B16</f>
        <v>CON4.1*</v>
      </c>
      <c r="D20" s="219" t="str">
        <f>'overzicht alle'!C16</f>
        <v>R-ladder</v>
      </c>
      <c r="E20" s="101" t="str">
        <f>'overzicht alle'!E16</f>
        <v>verplicht</v>
      </c>
      <c r="F20" s="101" t="str">
        <f>'overzicht alle'!F16</f>
        <v>voldaan</v>
      </c>
      <c r="G20" s="102"/>
      <c r="H20" s="103">
        <v>3</v>
      </c>
      <c r="I20" s="27"/>
      <c r="J20" s="327" t="str">
        <f>P20</f>
        <v/>
      </c>
      <c r="K20" s="34" t="str">
        <f>Q20</f>
        <v/>
      </c>
      <c r="L20" s="17">
        <f>IF(AND(F20="goed",K20="goed"),0,IF(AND(F20="goed",K20="beter"),1,IF(AND(F20="goed",K20="uitstekend"),2,0)))</f>
        <v>0</v>
      </c>
      <c r="M20" s="349"/>
      <c r="N20" s="376"/>
      <c r="O20" s="368"/>
      <c r="P20" s="368" t="str">
        <f>IF(G20="voldaan",3,IF(OR(G20="niet voldaan",G20="nvt"),0,""))</f>
        <v/>
      </c>
      <c r="Q20" s="367" t="str">
        <f t="shared" ref="Q20" si="4">IF(G20="nvt","nvt",IF(P20=3,"uitstekend",IF(P20=0,"niet voldaan","")))</f>
        <v/>
      </c>
      <c r="R20" s="367"/>
      <c r="S20" s="368">
        <f>R20</f>
        <v>0</v>
      </c>
      <c r="T20" s="382"/>
      <c r="U20" s="404"/>
    </row>
    <row r="21" spans="1:21" x14ac:dyDescent="0.3">
      <c r="A21" s="4"/>
      <c r="B21" s="4"/>
      <c r="C21" s="4"/>
      <c r="D21" s="225"/>
      <c r="E21" s="74"/>
      <c r="F21" s="74"/>
      <c r="G21" s="74"/>
      <c r="H21" s="74"/>
      <c r="I21" s="17"/>
      <c r="J21" s="336"/>
      <c r="K21" s="25"/>
      <c r="L21" s="25"/>
      <c r="M21" s="349"/>
      <c r="N21" s="376"/>
      <c r="O21" s="377"/>
      <c r="P21" s="368"/>
      <c r="Q21" s="367"/>
      <c r="R21" s="367"/>
      <c r="S21" s="368"/>
      <c r="T21" s="382"/>
      <c r="U21" s="404"/>
    </row>
    <row r="22" spans="1:21" customFormat="1" ht="13.8" customHeight="1" x14ac:dyDescent="0.3">
      <c r="A22" s="30"/>
      <c r="B22" s="256"/>
      <c r="C22" s="257" t="str">
        <f>'overzicht alle'!B17</f>
        <v>PRO1*</v>
      </c>
      <c r="D22" s="257" t="str">
        <f>'overzicht alle'!C17</f>
        <v>Een multidisciplinair ontwerpteam</v>
      </c>
      <c r="E22" s="258"/>
      <c r="F22" s="258" t="str">
        <f>'overzicht alle'!F17</f>
        <v>uitstekend</v>
      </c>
      <c r="G22" s="257"/>
      <c r="H22" s="257"/>
      <c r="I22" s="257"/>
      <c r="J22" s="335"/>
      <c r="K22" s="320" t="str">
        <f>Q22</f>
        <v/>
      </c>
      <c r="L22" s="258"/>
      <c r="M22" s="395" t="str">
        <f>IF(K22="nvt","pass",IF(P22="","",IF(P22&gt;=U22,"pass","niet voldaan")))</f>
        <v/>
      </c>
      <c r="N22" s="364"/>
      <c r="O22" s="368"/>
      <c r="P22" s="368" t="str">
        <f>IF(P23=0,0,IFERROR(AVERAGE(P23),""))</f>
        <v/>
      </c>
      <c r="Q22" s="367" t="str">
        <f>IF(Q23="","",IF(Q23="uitstekend","uitstekend","niet voldaan"))</f>
        <v/>
      </c>
      <c r="R22" s="367"/>
      <c r="S22" s="367"/>
      <c r="T22" s="382"/>
      <c r="U22" s="405">
        <f>IF(F22="uitstekend",3,IF(F22="beter",2,IF(F22="goed",1,0)))</f>
        <v>3</v>
      </c>
    </row>
    <row r="23" spans="1:21" x14ac:dyDescent="0.3">
      <c r="A23" s="112"/>
      <c r="B23" s="31"/>
      <c r="C23" s="4" t="str">
        <f>'overzicht alle'!B18</f>
        <v>PRO1.1*</v>
      </c>
      <c r="D23" s="219" t="str">
        <f>'overzicht alle'!C18</f>
        <v>samenstelling team</v>
      </c>
      <c r="E23" s="101" t="str">
        <f>'overzicht alle'!E18</f>
        <v>verplicht</v>
      </c>
      <c r="F23" s="101" t="str">
        <f>'overzicht alle'!F18</f>
        <v>voldaan</v>
      </c>
      <c r="G23" s="102"/>
      <c r="H23" s="103">
        <v>3</v>
      </c>
      <c r="I23" s="27"/>
      <c r="J23" s="327" t="str">
        <f t="shared" si="1"/>
        <v/>
      </c>
      <c r="K23" s="34" t="str">
        <f>Q23</f>
        <v/>
      </c>
      <c r="L23" s="17">
        <f>IF(AND(F23="goed",K23="goed"),0,IF(AND(F23="goed",K23="beter"),1,IF(AND(F23="goed",K23="uitstekend"),2,0)))</f>
        <v>0</v>
      </c>
      <c r="M23" s="349"/>
      <c r="N23" s="376"/>
      <c r="O23" s="368"/>
      <c r="P23" s="368" t="str">
        <f>IF(G23="voldaan",3,IF(OR(G23="niet voldaan",G23="nvt"),0,""))</f>
        <v/>
      </c>
      <c r="Q23" s="367" t="str">
        <f t="shared" ref="Q23" si="5">IF(G23="nvt","nvt",IF(P23=3,"uitstekend",IF(P23=0,"niet voldaan","")))</f>
        <v/>
      </c>
      <c r="R23" s="367"/>
      <c r="S23" s="368">
        <f>R23</f>
        <v>0</v>
      </c>
      <c r="T23" s="382"/>
      <c r="U23" s="404"/>
    </row>
    <row r="24" spans="1:21" x14ac:dyDescent="0.3">
      <c r="A24" s="4"/>
      <c r="B24" s="4"/>
      <c r="C24" s="4"/>
      <c r="D24" s="225"/>
      <c r="E24" s="74"/>
      <c r="F24" s="74"/>
      <c r="G24" s="74"/>
      <c r="H24" s="74"/>
      <c r="I24" s="17"/>
      <c r="J24" s="336"/>
      <c r="K24" s="25"/>
      <c r="L24" s="25"/>
      <c r="M24" s="349"/>
      <c r="N24" s="376"/>
      <c r="O24" s="377"/>
      <c r="P24" s="368"/>
      <c r="Q24" s="367"/>
      <c r="R24" s="367"/>
      <c r="S24" s="368"/>
      <c r="T24" s="382"/>
      <c r="U24" s="404"/>
    </row>
    <row r="25" spans="1:21" customFormat="1" ht="13.8" customHeight="1" x14ac:dyDescent="0.3">
      <c r="A25" s="30"/>
      <c r="B25" s="256"/>
      <c r="C25" s="257" t="str">
        <f>'overzicht alle'!B19</f>
        <v>PRO2*</v>
      </c>
      <c r="D25" s="257" t="str">
        <f>'overzicht alle'!C19</f>
        <v xml:space="preserve">Participatie project </v>
      </c>
      <c r="E25" s="258"/>
      <c r="F25" s="258" t="str">
        <f>'overzicht alle'!F19</f>
        <v>goed</v>
      </c>
      <c r="G25" s="257"/>
      <c r="H25" s="257"/>
      <c r="I25" s="257"/>
      <c r="J25" s="335" t="str">
        <f t="shared" si="1"/>
        <v/>
      </c>
      <c r="K25" s="320" t="str">
        <f>Q25</f>
        <v/>
      </c>
      <c r="L25" s="258"/>
      <c r="M25" s="395" t="str">
        <f>IF(K25="nvt","pass",IF(P25="","",IF(P25&gt;=U25,"pass","niet voldaan")))</f>
        <v/>
      </c>
      <c r="N25" s="364"/>
      <c r="O25" s="368"/>
      <c r="P25" s="368" t="str">
        <f>IF(P26=0,0, IF(AND(P26=3,OR(P27=1,P27="",P27=0)),1, IF(AND(P26=3,P27=2),2, IF(AND(P26=3,P27=3),3,""))))</f>
        <v/>
      </c>
      <c r="Q25" s="367" t="str">
        <f>IF(P25="","",IF(P25&lt;1,"niet voldaan",IF(P25&lt;2,"goed",IF(P25&lt;3,"beter","uitstekend"))))</f>
        <v/>
      </c>
      <c r="R25" s="367"/>
      <c r="S25" s="367">
        <f>R25</f>
        <v>0</v>
      </c>
      <c r="T25" s="382"/>
      <c r="U25" s="405">
        <f>IF(F25="uitstekend",3,IF(F25="beter",2,IF(F25="goed",1,0)))</f>
        <v>1</v>
      </c>
    </row>
    <row r="26" spans="1:21" x14ac:dyDescent="0.3">
      <c r="A26" s="112"/>
      <c r="B26" s="31"/>
      <c r="C26" s="4" t="str">
        <f>'overzicht alle'!B20</f>
        <v>PRO2.1*</v>
      </c>
      <c r="D26" s="219" t="str">
        <f>'overzicht alle'!C20</f>
        <v>omwonende op de hoogte houden</v>
      </c>
      <c r="E26" s="101" t="str">
        <f>'overzicht alle'!E20</f>
        <v>verplicht</v>
      </c>
      <c r="F26" s="101" t="str">
        <f>'overzicht alle'!F20</f>
        <v>voldaan</v>
      </c>
      <c r="G26" s="102"/>
      <c r="H26" s="103">
        <v>3</v>
      </c>
      <c r="I26" s="27"/>
      <c r="J26" s="327" t="str">
        <f t="shared" si="1"/>
        <v/>
      </c>
      <c r="K26" s="34" t="str">
        <f>Q26</f>
        <v/>
      </c>
      <c r="L26" s="17">
        <f>IF(AND(F26="goed",K26="goed"),0,IF(AND(F26="goed",K26="beter"),1,IF(AND(F26="goed",K26="uitstekend"),2,0)))</f>
        <v>0</v>
      </c>
      <c r="M26" s="361"/>
      <c r="N26" s="376"/>
      <c r="O26" s="377"/>
      <c r="P26" s="368" t="str">
        <f>IF(G26="voldaan",3,IF(G26="niet voldaan",0,IF(G26="nvt",0,"")))</f>
        <v/>
      </c>
      <c r="Q26" s="367" t="str">
        <f t="shared" ref="Q26" si="6">IF(G26="nvt","nvt",IF(P26=3,"uitstekend",IF(P26=0,"niet voldaan","")))</f>
        <v/>
      </c>
      <c r="R26" s="367"/>
      <c r="S26" s="368">
        <f>R26</f>
        <v>0</v>
      </c>
      <c r="T26" s="382"/>
      <c r="U26" s="404"/>
    </row>
    <row r="27" spans="1:21" x14ac:dyDescent="0.3">
      <c r="A27" s="112"/>
      <c r="B27" s="31"/>
      <c r="C27" s="4" t="str">
        <f>'overzicht alle'!B21</f>
        <v>PRO2.2*</v>
      </c>
      <c r="D27" s="219" t="str">
        <f>'overzicht alle'!C21</f>
        <v>participatie project</v>
      </c>
      <c r="E27" s="101" t="str">
        <f>'overzicht alle'!E21</f>
        <v>vrij</v>
      </c>
      <c r="F27" s="101" t="str">
        <f>'overzicht alle'!F21</f>
        <v>beter</v>
      </c>
      <c r="G27" s="102"/>
      <c r="H27" s="103">
        <v>3</v>
      </c>
      <c r="I27" s="27"/>
      <c r="J27" s="327" t="str">
        <f t="shared" si="1"/>
        <v/>
      </c>
      <c r="K27" s="34" t="str">
        <f>Q27</f>
        <v/>
      </c>
      <c r="L27" s="17">
        <f>R27</f>
        <v>0</v>
      </c>
      <c r="M27" s="361"/>
      <c r="N27" s="376"/>
      <c r="O27" s="377"/>
      <c r="P27" s="368" t="str">
        <f>IF(G27="goed",1,IF(G27="beter",2,IF(G27="uitstekend",3,"")))</f>
        <v/>
      </c>
      <c r="Q27" s="383" t="str">
        <f>IF(G27="nvt","nvt",IF(J27=0,"niet voldaan",IF(J27=1,"goed",IF(J27=2,"beter",IF(J27=3,"uitstekend","")))))</f>
        <v/>
      </c>
      <c r="R27" s="367"/>
      <c r="S27" s="368">
        <f>R27</f>
        <v>0</v>
      </c>
      <c r="T27" s="382" t="str">
        <f>IF(G27="nvt",0,IF(G27="goed",1,IF(G27="beter",2,IF(G27="uitstekend",3,""))))</f>
        <v/>
      </c>
      <c r="U27" s="404"/>
    </row>
    <row r="28" spans="1:21" x14ac:dyDescent="0.3">
      <c r="A28" s="112"/>
      <c r="B28" s="29"/>
      <c r="C28" s="29"/>
      <c r="D28" s="20"/>
      <c r="E28" s="217"/>
      <c r="F28" s="217"/>
      <c r="G28" s="17"/>
      <c r="H28" s="23"/>
      <c r="I28" s="17"/>
      <c r="J28" s="336"/>
      <c r="K28" s="25"/>
      <c r="L28" s="25"/>
      <c r="M28" s="349"/>
      <c r="N28" s="376"/>
      <c r="O28" s="377"/>
      <c r="P28" s="377"/>
      <c r="Q28" s="378"/>
      <c r="R28" s="378"/>
      <c r="S28" s="378"/>
      <c r="T28" s="392"/>
      <c r="U28" s="404"/>
    </row>
    <row r="29" spans="1:21" customFormat="1" ht="18" x14ac:dyDescent="0.3">
      <c r="A29" s="30"/>
      <c r="B29" s="238" t="s">
        <v>153</v>
      </c>
      <c r="C29" s="238"/>
      <c r="D29" s="238"/>
      <c r="E29" s="285"/>
      <c r="F29" s="238"/>
      <c r="G29" s="239"/>
      <c r="H29" s="238"/>
      <c r="I29" s="238"/>
      <c r="J29" s="333"/>
      <c r="K29" s="238"/>
      <c r="L29" s="238"/>
      <c r="M29" s="387"/>
      <c r="N29" s="364"/>
      <c r="O29" s="368"/>
      <c r="P29" s="368"/>
      <c r="Q29" s="367"/>
      <c r="R29" s="367"/>
      <c r="S29" s="367"/>
      <c r="T29" s="382"/>
      <c r="U29" s="405"/>
    </row>
    <row r="30" spans="1:21" customFormat="1" x14ac:dyDescent="0.3">
      <c r="A30" s="30"/>
      <c r="B30" s="30"/>
      <c r="C30" s="30"/>
      <c r="D30" s="30"/>
      <c r="E30" s="242"/>
      <c r="F30" s="30"/>
      <c r="G30" s="30"/>
      <c r="H30" s="30"/>
      <c r="I30" s="30"/>
      <c r="J30" s="334"/>
      <c r="K30" s="30"/>
      <c r="L30" s="30"/>
      <c r="M30" s="364"/>
      <c r="N30" s="364"/>
      <c r="O30" s="368"/>
      <c r="P30" s="368"/>
      <c r="Q30" s="367"/>
      <c r="R30" s="367"/>
      <c r="S30" s="367"/>
      <c r="T30" s="382"/>
      <c r="U30" s="405"/>
    </row>
    <row r="31" spans="1:21" customFormat="1" ht="13.8" customHeight="1" x14ac:dyDescent="0.3">
      <c r="A31" s="30"/>
      <c r="B31" s="256"/>
      <c r="C31" s="257" t="str">
        <f>'overzicht alle'!B24</f>
        <v>MOB 1</v>
      </c>
      <c r="D31" s="257" t="str">
        <f>'overzicht alle'!C24</f>
        <v>Met het openbaar vervoer</v>
      </c>
      <c r="E31" s="258"/>
      <c r="F31" s="258" t="str">
        <f>'overzicht alle'!F24</f>
        <v>goed</v>
      </c>
      <c r="G31" s="257"/>
      <c r="H31" s="257"/>
      <c r="I31" s="257"/>
      <c r="J31" s="335"/>
      <c r="K31" s="320" t="str">
        <f>Q31</f>
        <v/>
      </c>
      <c r="L31" s="258"/>
      <c r="M31" s="395" t="str">
        <f>IF(K31="nvt","pass",IF(P31="","",IF(P31&gt;=U31,"pass","niet voldaan")))</f>
        <v/>
      </c>
      <c r="N31" s="364"/>
      <c r="O31" s="368"/>
      <c r="P31" s="368" t="str">
        <f>IF(P32=0,0,IFERROR(AVERAGE(P32:P33),""))</f>
        <v/>
      </c>
      <c r="Q31" s="367" t="str">
        <f>IF(P31="","",IF(P31&lt;1,"niet voldaan",IF(P31&lt;2,"goed",IF(P31&lt;3,"beter","uitstekend"))))</f>
        <v/>
      </c>
      <c r="R31" s="367"/>
      <c r="S31" s="367"/>
      <c r="T31" s="382" t="str">
        <f>IF(G31="niet voldaan",0,IF(G31="verhoogd comfort",2,IF(G31="normaal comfort",1,"")))</f>
        <v/>
      </c>
      <c r="U31" s="405">
        <f>IF(F31="uitstekend",3,IF(F31="beter",2,IF(F31="goed",1,0)))</f>
        <v>1</v>
      </c>
    </row>
    <row r="32" spans="1:21" x14ac:dyDescent="0.3">
      <c r="A32" s="112"/>
      <c r="B32" s="31"/>
      <c r="C32" s="4" t="str">
        <f>'overzicht alle'!B25</f>
        <v>MOB1.1*</v>
      </c>
      <c r="D32" s="219" t="str">
        <f>'overzicht alle'!C25</f>
        <v>Rekenblad MOB1 Met het openbaar vervoer</v>
      </c>
      <c r="E32" s="101" t="str">
        <f>'overzicht alle'!E25</f>
        <v>verplicht</v>
      </c>
      <c r="F32" s="101" t="str">
        <f>'overzicht alle'!F25</f>
        <v>goed</v>
      </c>
      <c r="G32" s="102"/>
      <c r="H32" s="103">
        <v>3</v>
      </c>
      <c r="I32" s="27"/>
      <c r="J32" s="327" t="str">
        <f t="shared" ref="J32:J33" si="7">P32</f>
        <v/>
      </c>
      <c r="K32" s="34" t="str">
        <f>Q32</f>
        <v/>
      </c>
      <c r="L32" s="17">
        <f>R32</f>
        <v>0</v>
      </c>
      <c r="M32" s="361"/>
      <c r="N32" s="376"/>
      <c r="O32" s="377"/>
      <c r="P32" s="368" t="str">
        <f>IF(G32="goed",1,IF(G32="beter",2,IF(G32="uitstekend",3,IF(G32="nvt",0,""))))</f>
        <v/>
      </c>
      <c r="Q32" s="383" t="str">
        <f>IF(G32="nvt","nvt",IF(J32=0,"niet voldaan",IF(J32=1,"goed",IF(J32=2,"beter",IF(J32=3,"uitstekend","")))))</f>
        <v/>
      </c>
      <c r="R32" s="367"/>
      <c r="S32" s="368">
        <f>R32</f>
        <v>0</v>
      </c>
      <c r="T32" s="382" t="str">
        <f>IF(G32="nvt",0,IF(G32="goed",1,IF(G32="beter",2,IF(G32="uitstekend",3,""))))</f>
        <v/>
      </c>
      <c r="U32" s="404"/>
    </row>
    <row r="33" spans="1:21" x14ac:dyDescent="0.3">
      <c r="A33" s="112"/>
      <c r="B33" s="31"/>
      <c r="C33" s="4" t="str">
        <f>'overzicht alle'!B26</f>
        <v>MOB1.2*</v>
      </c>
      <c r="D33" s="219" t="str">
        <f>'overzicht alle'!C26</f>
        <v>Beperken autoplaatsen</v>
      </c>
      <c r="E33" s="101" t="str">
        <f>'overzicht alle'!E26</f>
        <v>vrij</v>
      </c>
      <c r="F33" s="101" t="str">
        <f>'overzicht alle'!F26</f>
        <v>beter</v>
      </c>
      <c r="G33" s="102"/>
      <c r="H33" s="103">
        <v>3</v>
      </c>
      <c r="I33" s="27"/>
      <c r="J33" s="327" t="str">
        <f t="shared" si="7"/>
        <v/>
      </c>
      <c r="K33" s="34" t="str">
        <f>Q33</f>
        <v/>
      </c>
      <c r="L33" s="17">
        <f>R33</f>
        <v>0</v>
      </c>
      <c r="M33" s="361"/>
      <c r="N33" s="376"/>
      <c r="O33" s="377"/>
      <c r="P33" s="368" t="str">
        <f>IF(G33="goed",1,IF(G33="beter",2,IF(G33="uitstekend",3,"")))</f>
        <v/>
      </c>
      <c r="Q33" s="383" t="str">
        <f>IF(G33="nvt","nvt",IF(J33=0,"niet voldaan",IF(J33=1,"goed",IF(J33=2,"beter",IF(J33=3,"uitstekend","")))))</f>
        <v/>
      </c>
      <c r="R33" s="367"/>
      <c r="S33" s="368">
        <f>R33</f>
        <v>0</v>
      </c>
      <c r="T33" s="382" t="str">
        <f>IF(G33="nvt",0,IF(G33="goed",1,IF(G33="beter",2,IF(G33="uitstekend",3,""))))</f>
        <v/>
      </c>
      <c r="U33" s="404"/>
    </row>
    <row r="34" spans="1:21" x14ac:dyDescent="0.3">
      <c r="A34" s="4"/>
      <c r="B34" s="4"/>
      <c r="C34" s="4"/>
      <c r="D34" s="225"/>
      <c r="E34" s="286"/>
      <c r="F34" s="225"/>
      <c r="G34" s="225"/>
      <c r="H34" s="225"/>
      <c r="I34" s="27"/>
      <c r="J34" s="337"/>
      <c r="K34" s="27"/>
      <c r="L34" s="27"/>
      <c r="M34" s="361"/>
      <c r="N34" s="376"/>
      <c r="O34" s="377"/>
      <c r="P34" s="368"/>
      <c r="Q34" s="383"/>
      <c r="R34" s="367"/>
      <c r="S34" s="368"/>
      <c r="T34" s="382"/>
      <c r="U34" s="404"/>
    </row>
    <row r="35" spans="1:21" customFormat="1" ht="13.8" customHeight="1" x14ac:dyDescent="0.3">
      <c r="A35" s="30"/>
      <c r="B35" s="256"/>
      <c r="C35" s="257" t="str">
        <f>'overzicht alle'!B27</f>
        <v>MOB 2</v>
      </c>
      <c r="D35" s="257" t="str">
        <f>'overzicht alle'!C27</f>
        <v>Met de fiets</v>
      </c>
      <c r="E35" s="258"/>
      <c r="F35" s="258" t="str">
        <f>'overzicht alle'!F27</f>
        <v>beter</v>
      </c>
      <c r="G35" s="257"/>
      <c r="H35" s="257"/>
      <c r="I35" s="257"/>
      <c r="J35" s="335"/>
      <c r="K35" s="320" t="str">
        <f t="shared" ref="K35:K40" si="8">Q35</f>
        <v/>
      </c>
      <c r="L35" s="258"/>
      <c r="M35" s="395" t="str">
        <f>IF(K35="nvt","pass",IF(P35="","",IF(P35&gt;=U35,"pass","niet voldaan")))</f>
        <v/>
      </c>
      <c r="N35" s="364"/>
      <c r="O35" s="368"/>
      <c r="P35" s="368" t="str">
        <f>IF(OR(P36=0,P37=0),0,IFERROR(AVERAGE(P36:P37),""))</f>
        <v/>
      </c>
      <c r="Q35" s="367" t="str">
        <f>IF(P35="","",IF(P35&lt;1,"niet voldaan",IF(P35&lt;2,"goed",IF(P35&lt;3,"beter","uitstekend"))))</f>
        <v/>
      </c>
      <c r="R35" s="367"/>
      <c r="S35" s="367"/>
      <c r="T35" s="382"/>
      <c r="U35" s="405">
        <f>IF(F35="uitstekend",3,IF(F35="beter",2,IF(F35="goed",1,0)))</f>
        <v>2</v>
      </c>
    </row>
    <row r="36" spans="1:21" x14ac:dyDescent="0.3">
      <c r="A36" s="112"/>
      <c r="B36" s="31"/>
      <c r="C36" s="4" t="str">
        <f>'overzicht alle'!B28</f>
        <v>MOB2.1*</v>
      </c>
      <c r="D36" s="219" t="str">
        <f>'overzicht alle'!C28</f>
        <v>Checklist MOB2* Met de fiets</v>
      </c>
      <c r="E36" s="101" t="str">
        <f>'overzicht alle'!E28</f>
        <v>verplicht</v>
      </c>
      <c r="F36" s="101" t="str">
        <f>'overzicht alle'!F28</f>
        <v>beter</v>
      </c>
      <c r="G36" s="102"/>
      <c r="H36" s="103">
        <v>2</v>
      </c>
      <c r="I36" s="27"/>
      <c r="J36" s="327" t="str">
        <f t="shared" ref="J36:J37" si="9">P36</f>
        <v/>
      </c>
      <c r="K36" s="34" t="str">
        <f t="shared" si="8"/>
        <v/>
      </c>
      <c r="L36" s="17">
        <f>R36</f>
        <v>0</v>
      </c>
      <c r="M36" s="361"/>
      <c r="N36" s="376"/>
      <c r="O36" s="377"/>
      <c r="P36" s="368" t="str">
        <f>IF(G36="goed",1,IF(G36="beter",2,IF(G36="uitstekend",3,IF(G36="nvt",0,""))))</f>
        <v/>
      </c>
      <c r="Q36" s="383" t="str">
        <f>IF(G36="nvt","nvt",IF(J36=0,"niet voldaan",IF(J36=1,"goed",IF(J36=2,"beter",IF(J36=3,"uitstekend","")))))</f>
        <v/>
      </c>
      <c r="R36" s="367"/>
      <c r="S36" s="368">
        <f>R36</f>
        <v>0</v>
      </c>
      <c r="T36" s="382" t="str">
        <f>IF(G36="nvt",0,IF(G36="goed",1,IF(G36="beter",2,IF(G36="uitstekend",3,""))))</f>
        <v/>
      </c>
      <c r="U36" s="404"/>
    </row>
    <row r="37" spans="1:21" x14ac:dyDescent="0.3">
      <c r="A37" s="112"/>
      <c r="B37" s="31"/>
      <c r="C37" s="4" t="str">
        <f>'overzicht alle'!B29</f>
        <v>MOB2.2*</v>
      </c>
      <c r="D37" s="219" t="str">
        <f>'overzicht alle'!C29</f>
        <v>Fietsnetwerk</v>
      </c>
      <c r="E37" s="101" t="str">
        <f>'overzicht alle'!E29</f>
        <v>verplicht</v>
      </c>
      <c r="F37" s="229" t="str">
        <f>'overzicht alle'!F29</f>
        <v>voldaan</v>
      </c>
      <c r="G37" s="102"/>
      <c r="H37" s="25"/>
      <c r="I37" s="27"/>
      <c r="J37" s="327" t="str">
        <f t="shared" si="9"/>
        <v/>
      </c>
      <c r="K37" s="34" t="str">
        <f t="shared" si="8"/>
        <v/>
      </c>
      <c r="L37" s="17">
        <f>R37</f>
        <v>0</v>
      </c>
      <c r="M37" s="361"/>
      <c r="N37" s="376"/>
      <c r="O37" s="377"/>
      <c r="P37" s="368" t="str">
        <f>IF(G37="voldaan",3,IF(G37="niet voldaan",0,IF(G37="nvt",0,"")))</f>
        <v/>
      </c>
      <c r="Q37" s="367" t="str">
        <f>IF(G37="nvt","nvt",IF(P37=3,"uitstekend",IF(P37=0,"niet voldaan","")))</f>
        <v/>
      </c>
      <c r="R37" s="367"/>
      <c r="S37" s="368">
        <f>R37</f>
        <v>0</v>
      </c>
      <c r="T37" s="382"/>
      <c r="U37" s="404"/>
    </row>
    <row r="38" spans="1:21" customFormat="1" ht="13.8" customHeight="1" x14ac:dyDescent="0.3">
      <c r="A38" s="30"/>
      <c r="B38" s="263" t="s">
        <v>437</v>
      </c>
      <c r="C38" s="228"/>
      <c r="D38" s="231"/>
      <c r="E38" s="232"/>
      <c r="F38" s="232"/>
      <c r="G38" s="233"/>
      <c r="H38" s="234"/>
      <c r="I38" s="235"/>
      <c r="J38" s="338"/>
      <c r="K38" s="232" t="str">
        <f t="shared" si="8"/>
        <v/>
      </c>
      <c r="L38" s="232"/>
      <c r="M38" s="395" t="str">
        <f>IF(K38="nvt","pass",IF(P38="","",IF(P38&gt;=U38,"pass","niet voldaan")))</f>
        <v/>
      </c>
      <c r="N38" s="364"/>
      <c r="O38" s="368"/>
      <c r="P38" s="368"/>
      <c r="Q38" s="367" t="str">
        <f>IF(P38="","",IF(P38&lt;1,"niet voldaan",IF(P38&lt;2,"goed",IF(P38&lt;3,"beter","uitstekend"))))</f>
        <v/>
      </c>
      <c r="R38" s="367"/>
      <c r="S38" s="367"/>
      <c r="T38" s="382"/>
      <c r="U38" s="405"/>
    </row>
    <row r="39" spans="1:21" x14ac:dyDescent="0.3">
      <c r="A39" s="112"/>
      <c r="B39" s="264" t="s">
        <v>193</v>
      </c>
      <c r="C39" s="275" t="s">
        <v>212</v>
      </c>
      <c r="D39" s="274" t="s">
        <v>213</v>
      </c>
      <c r="E39" s="101" t="s">
        <v>31</v>
      </c>
      <c r="F39" s="101" t="s">
        <v>28</v>
      </c>
      <c r="G39" s="102"/>
      <c r="H39" s="25"/>
      <c r="I39" s="27"/>
      <c r="J39" s="327" t="str">
        <f t="shared" ref="J39:J40" si="10">P39</f>
        <v/>
      </c>
      <c r="K39" s="34" t="str">
        <f t="shared" si="8"/>
        <v/>
      </c>
      <c r="L39" s="17">
        <f>R39</f>
        <v>0</v>
      </c>
      <c r="M39" s="361"/>
      <c r="N39" s="376"/>
      <c r="O39" s="377"/>
      <c r="P39" s="368" t="str">
        <f>IF(G39="goed",1,IF(G39="beter",2,IF(G39="uitstekend",3,IF(G39="nvt","nvt",""))))</f>
        <v/>
      </c>
      <c r="Q39" s="383" t="str">
        <f>IF(J39="nvt","nvt",IF(J39=0,"niet voldaan",IF(J39=1,"goed",IF(J39=2,"beter",IF(J39=3,"uitstekend","")))))</f>
        <v/>
      </c>
      <c r="R39" s="367"/>
      <c r="S39" s="368">
        <f>R39</f>
        <v>0</v>
      </c>
      <c r="T39" s="382" t="str">
        <f>IF(G39="nvt",0,IF(G39="goed",1,IF(G39="beter",2,IF(G39="uitstekend",3,""))))</f>
        <v/>
      </c>
      <c r="U39" s="404"/>
    </row>
    <row r="40" spans="1:21" x14ac:dyDescent="0.3">
      <c r="A40" s="112"/>
      <c r="B40" s="264" t="s">
        <v>193</v>
      </c>
      <c r="C40" s="275" t="s">
        <v>214</v>
      </c>
      <c r="D40" s="274" t="s">
        <v>215</v>
      </c>
      <c r="E40" s="101" t="s">
        <v>201</v>
      </c>
      <c r="F40" s="101" t="s">
        <v>29</v>
      </c>
      <c r="G40" s="102"/>
      <c r="H40" s="25"/>
      <c r="I40" s="27"/>
      <c r="J40" s="327" t="str">
        <f t="shared" si="10"/>
        <v/>
      </c>
      <c r="K40" s="34" t="str">
        <f t="shared" si="8"/>
        <v/>
      </c>
      <c r="L40" s="17">
        <f>R40</f>
        <v>0</v>
      </c>
      <c r="M40" s="361"/>
      <c r="N40" s="376"/>
      <c r="O40" s="377"/>
      <c r="P40" s="368" t="str">
        <f>IF(G40="voldaan",3,IF(G40="niet voldaan",0,""))</f>
        <v/>
      </c>
      <c r="Q40" s="367" t="str">
        <f>IF(P40=3,"uitstekend",IF(P40=0,"niet voldaan",""))</f>
        <v/>
      </c>
      <c r="R40" s="367"/>
      <c r="S40" s="368">
        <f>R40</f>
        <v>0</v>
      </c>
      <c r="T40" s="382"/>
      <c r="U40" s="404"/>
    </row>
    <row r="41" spans="1:21" x14ac:dyDescent="0.3">
      <c r="A41" s="226"/>
      <c r="B41" s="226"/>
      <c r="C41" s="226"/>
      <c r="D41" s="225"/>
      <c r="E41" s="25"/>
      <c r="F41" s="25"/>
      <c r="G41" s="25"/>
      <c r="H41" s="25"/>
      <c r="I41" s="25"/>
      <c r="J41" s="336"/>
      <c r="K41" s="25"/>
      <c r="L41" s="25"/>
      <c r="M41" s="361"/>
      <c r="N41" s="376"/>
      <c r="O41" s="377"/>
      <c r="P41" s="368"/>
      <c r="Q41" s="367"/>
      <c r="R41" s="367"/>
      <c r="S41" s="368"/>
      <c r="T41" s="382"/>
      <c r="U41" s="404"/>
    </row>
    <row r="42" spans="1:21" customFormat="1" ht="13.8" customHeight="1" x14ac:dyDescent="0.3">
      <c r="A42" s="30"/>
      <c r="B42" s="256"/>
      <c r="C42" s="257" t="str">
        <f>'overzicht alle'!B30</f>
        <v>MOB 3</v>
      </c>
      <c r="D42" s="257" t="str">
        <f>'overzicht alle'!C30</f>
        <v>Te voet</v>
      </c>
      <c r="E42" s="258"/>
      <c r="F42" s="258" t="str">
        <f>'overzicht alle'!F30</f>
        <v>beter</v>
      </c>
      <c r="G42" s="257"/>
      <c r="H42" s="257"/>
      <c r="I42" s="257"/>
      <c r="J42" s="335"/>
      <c r="K42" s="320" t="str">
        <f>Q42</f>
        <v/>
      </c>
      <c r="L42" s="258"/>
      <c r="M42" s="395" t="str">
        <f>IF(K42="nvt","pass",IF(P42="","",IF(P42&gt;=U42,"pass","niet voldaan")))</f>
        <v/>
      </c>
      <c r="N42" s="364"/>
      <c r="O42" s="368"/>
      <c r="P42" s="368" t="str">
        <f>IFERROR(AVERAGE(P43),"")</f>
        <v/>
      </c>
      <c r="Q42" s="367" t="str">
        <f>IF(P42="","",IF(P42&lt;1,"niet voldaan",IF(P42&lt;2,"goed",IF(P42&lt;3,"beter","uitstekend"))))</f>
        <v/>
      </c>
      <c r="R42" s="367"/>
      <c r="S42" s="367"/>
      <c r="T42" s="382" t="str">
        <f>IF(G42="niet voldaan",0,IF(G42="verhoogd comfort",2,IF(G42="normaal comfort",1,"")))</f>
        <v/>
      </c>
      <c r="U42" s="405">
        <f>IF(F42="uitstekend",3,IF(F42="beter",2,IF(F42="goed",1,0)))</f>
        <v>2</v>
      </c>
    </row>
    <row r="43" spans="1:21" x14ac:dyDescent="0.3">
      <c r="A43" s="112"/>
      <c r="B43" s="31"/>
      <c r="C43" s="4" t="str">
        <f>'overzicht alle'!B31</f>
        <v>MOB 3.1</v>
      </c>
      <c r="D43" s="219" t="str">
        <f>'overzicht alle'!C31</f>
        <v>Checklist MOB3</v>
      </c>
      <c r="E43" s="101" t="str">
        <f>'overzicht alle'!E31</f>
        <v>verplicht</v>
      </c>
      <c r="F43" s="101" t="str">
        <f>'overzicht alle'!F31</f>
        <v>beter</v>
      </c>
      <c r="G43" s="102"/>
      <c r="H43" s="25"/>
      <c r="I43" s="27"/>
      <c r="J43" s="327" t="str">
        <f t="shared" ref="J43" si="11">P43</f>
        <v/>
      </c>
      <c r="K43" s="34" t="str">
        <f>Q43</f>
        <v/>
      </c>
      <c r="L43" s="17">
        <f>R43</f>
        <v>0</v>
      </c>
      <c r="M43" s="361"/>
      <c r="N43" s="376"/>
      <c r="O43" s="377"/>
      <c r="P43" s="368" t="str">
        <f>IF(G43="goed",1,IF(G43="beter",2,IF(G43="uitstekend",3,IF(G43="nvt",0,""))))</f>
        <v/>
      </c>
      <c r="Q43" s="383" t="str">
        <f>IF(G43="nvt","nvt",IF(J43=0,"niet voldaan",IF(J43=1,"goed",IF(J43=2,"beter",IF(J43=3,"uitstekend","")))))</f>
        <v/>
      </c>
      <c r="R43" s="367"/>
      <c r="S43" s="368">
        <f>R43</f>
        <v>0</v>
      </c>
      <c r="T43" s="382" t="str">
        <f>IF(G43="nvt",0,IF(G43="goed",1,IF(G43="beter",2,IF(G43="uitstekend",3,""))))</f>
        <v/>
      </c>
      <c r="U43" s="404"/>
    </row>
    <row r="44" spans="1:21" x14ac:dyDescent="0.3">
      <c r="A44" s="4"/>
      <c r="B44" s="4"/>
      <c r="C44" s="4"/>
      <c r="D44" s="219"/>
      <c r="E44" s="4"/>
      <c r="F44" s="4"/>
      <c r="G44" s="4"/>
      <c r="H44" s="4"/>
      <c r="I44" s="4"/>
      <c r="J44" s="339"/>
      <c r="K44" s="4"/>
      <c r="L44" s="4"/>
      <c r="M44" s="351"/>
      <c r="N44" s="376"/>
      <c r="O44" s="377"/>
      <c r="P44" s="368"/>
      <c r="Q44" s="383"/>
      <c r="R44" s="367"/>
      <c r="S44" s="368"/>
      <c r="T44" s="382"/>
      <c r="U44" s="404"/>
    </row>
    <row r="45" spans="1:21" customFormat="1" ht="13.8" customHeight="1" x14ac:dyDescent="0.3">
      <c r="A45" s="30"/>
      <c r="B45" s="256"/>
      <c r="C45" s="257" t="str">
        <f>'overzicht alle'!B32</f>
        <v>MOB 4</v>
      </c>
      <c r="D45" s="257" t="str">
        <f>'overzicht alle'!C32</f>
        <v>Met de auto of moto</v>
      </c>
      <c r="E45" s="258"/>
      <c r="F45" s="258" t="str">
        <f>'overzicht alle'!F32</f>
        <v>goed</v>
      </c>
      <c r="G45" s="257"/>
      <c r="H45" s="257"/>
      <c r="I45" s="257"/>
      <c r="J45" s="335"/>
      <c r="K45" s="320" t="str">
        <f t="shared" ref="K45:K50" si="12">Q45</f>
        <v/>
      </c>
      <c r="L45" s="258"/>
      <c r="M45" s="395" t="str">
        <f>IF(K45="nvt","pass",IF(P45="","",IF(P45&gt;=U45,"pass","niet voldaan")))</f>
        <v/>
      </c>
      <c r="N45" s="364"/>
      <c r="O45" s="368"/>
      <c r="P45" s="368" t="str">
        <f>IFERROR(AVERAGE(P46:P47),"")</f>
        <v/>
      </c>
      <c r="Q45" s="367" t="str" cm="1">
        <f t="array" ref="Q45">IF(AND(Q46:Q47="nvt"),"nvt",IF(P45="","",IF(P45&lt;1,"niet voldaan",IF(P45&lt;2.5,"goed",IF(P45&lt;3,"beter","uitstekend")))))</f>
        <v/>
      </c>
      <c r="R45" s="367"/>
      <c r="S45" s="367"/>
      <c r="T45" s="382" t="str">
        <f>IF(G45="niet voldaan",0,IF(G45="verhoogd comfort",2,IF(G45="normaal comfort",1,"")))</f>
        <v/>
      </c>
      <c r="U45" s="405">
        <f>IF(F45="uitstekend",3,IF(F45="beter",2,IF(F45="goed",1,0)))</f>
        <v>1</v>
      </c>
    </row>
    <row r="46" spans="1:21" x14ac:dyDescent="0.3">
      <c r="A46" s="112"/>
      <c r="B46" s="31"/>
      <c r="C46" s="4" t="str">
        <f>'overzicht alle'!B33</f>
        <v>MOB 4.1</v>
      </c>
      <c r="D46" s="219" t="str">
        <f>'overzicht alle'!C33</f>
        <v>Checklist MOB4</v>
      </c>
      <c r="E46" s="101" t="str">
        <f>'overzicht alle'!E33</f>
        <v>vrij</v>
      </c>
      <c r="F46" s="101" t="str">
        <f>'overzicht alle'!F33</f>
        <v>beter</v>
      </c>
      <c r="G46" s="102"/>
      <c r="H46" s="25"/>
      <c r="I46" s="27"/>
      <c r="J46" s="327" t="str">
        <f t="shared" ref="J46:J47" si="13">P46</f>
        <v/>
      </c>
      <c r="K46" s="34" t="str">
        <f t="shared" si="12"/>
        <v/>
      </c>
      <c r="L46" s="17">
        <f>R46</f>
        <v>0</v>
      </c>
      <c r="M46" s="361"/>
      <c r="N46" s="376"/>
      <c r="O46" s="377"/>
      <c r="P46" s="368" t="str">
        <f>IF(G46="goed",1,IF(G46="beter",2,IF(G46="uitstekend",3,"")))</f>
        <v/>
      </c>
      <c r="Q46" s="383" t="str">
        <f>IF(G46="nvt","nvt",IF(J46=0,"niet voldaan",IF(J46=1,"goed",IF(J46=2,"beter",IF(J46=3,"uitstekend","")))))</f>
        <v/>
      </c>
      <c r="R46" s="367"/>
      <c r="S46" s="368">
        <f>R46</f>
        <v>0</v>
      </c>
      <c r="T46" s="382" t="str">
        <f>IF(G46="nvt",0,IF(G46="goed",1,IF(G46="beter",2,IF(G46="uitstekend",3,""))))</f>
        <v/>
      </c>
      <c r="U46" s="404"/>
    </row>
    <row r="47" spans="1:21" x14ac:dyDescent="0.3">
      <c r="A47" s="112"/>
      <c r="B47" s="31"/>
      <c r="C47" s="4" t="str">
        <f>'overzicht alle'!B34</f>
        <v>MOB 4.2</v>
      </c>
      <c r="D47" s="219" t="str">
        <f>'overzicht alle'!C34</f>
        <v>Circulatieplan op de site</v>
      </c>
      <c r="E47" s="101" t="str">
        <f>'overzicht alle'!E34</f>
        <v>vrij</v>
      </c>
      <c r="F47" s="101" t="str">
        <f>'overzicht alle'!F34</f>
        <v>voldaan</v>
      </c>
      <c r="G47" s="102"/>
      <c r="H47" s="105">
        <v>0</v>
      </c>
      <c r="I47" s="27"/>
      <c r="J47" s="327" t="str">
        <f t="shared" si="13"/>
        <v/>
      </c>
      <c r="K47" s="34" t="str">
        <f t="shared" si="12"/>
        <v/>
      </c>
      <c r="L47" s="17">
        <f>R47</f>
        <v>0</v>
      </c>
      <c r="M47" s="361"/>
      <c r="N47" s="376"/>
      <c r="O47" s="377"/>
      <c r="P47" s="368" t="str">
        <f>IF(G47="voldaan",3,IF(G47="niet voldaan",0,""))</f>
        <v/>
      </c>
      <c r="Q47" s="367" t="str">
        <f>IF(G47="nvt","nvt",IF(P47=3,"uitstekend",IF(P47=0,"niet voldaan","")))</f>
        <v/>
      </c>
      <c r="R47" s="367"/>
      <c r="S47" s="368">
        <f>R47</f>
        <v>0</v>
      </c>
      <c r="T47" s="382"/>
      <c r="U47" s="404"/>
    </row>
    <row r="48" spans="1:21" customFormat="1" ht="13.8" customHeight="1" x14ac:dyDescent="0.3">
      <c r="A48" s="30"/>
      <c r="B48" s="263" t="s">
        <v>437</v>
      </c>
      <c r="C48" s="228"/>
      <c r="D48" s="231"/>
      <c r="E48" s="232"/>
      <c r="F48" s="232"/>
      <c r="G48" s="233"/>
      <c r="H48" s="234"/>
      <c r="I48" s="235"/>
      <c r="J48" s="338"/>
      <c r="K48" s="232" t="str">
        <f t="shared" si="12"/>
        <v/>
      </c>
      <c r="L48" s="232"/>
      <c r="M48" s="395" t="str">
        <f>IF(K48="nvt","pass",IF(P48="","",IF(P48&gt;=U48,"pass","niet voldaan")))</f>
        <v/>
      </c>
      <c r="N48" s="364"/>
      <c r="O48" s="368"/>
      <c r="P48" s="368"/>
      <c r="Q48" s="367" t="str">
        <f>IF(P48="","",IF(P48&lt;1,"niet voldaan",IF(P48&lt;2,"goed",IF(P48&lt;3,"beter","uitstekend"))))</f>
        <v/>
      </c>
      <c r="R48" s="367"/>
      <c r="S48" s="367"/>
      <c r="T48" s="382"/>
      <c r="U48" s="405"/>
    </row>
    <row r="49" spans="1:21" x14ac:dyDescent="0.3">
      <c r="A49" s="112"/>
      <c r="B49" s="220" t="s">
        <v>191</v>
      </c>
      <c r="C49" s="221" t="str">
        <f>C46</f>
        <v>MOB 4.1</v>
      </c>
      <c r="D49" s="225" t="str">
        <f>D46</f>
        <v>Checklist MOB4</v>
      </c>
      <c r="E49" s="101" t="s">
        <v>31</v>
      </c>
      <c r="F49" s="101" t="s">
        <v>43</v>
      </c>
      <c r="G49" s="102"/>
      <c r="H49" s="25"/>
      <c r="I49" s="27"/>
      <c r="J49" s="327" t="str">
        <f t="shared" ref="J49:J50" si="14">P49</f>
        <v/>
      </c>
      <c r="K49" s="34" t="str">
        <f t="shared" si="12"/>
        <v/>
      </c>
      <c r="L49" s="17">
        <f>R49</f>
        <v>0</v>
      </c>
      <c r="M49" s="361"/>
      <c r="N49" s="376"/>
      <c r="O49" s="377"/>
      <c r="P49" s="368" t="str">
        <f>IF(G49="goed",1,IF(G49="beter",2,IF(G49="uitstekend",3,IF(G49="nvt","nvt",""))))</f>
        <v/>
      </c>
      <c r="Q49" s="383" t="str">
        <f>IF(G49="nvt","nvt",IF(J49=0,"niet voldaan",IF(J49=1,"goed",IF(J49=2,"beter",IF(J49=3,"uitstekend","")))))</f>
        <v/>
      </c>
      <c r="R49" s="367"/>
      <c r="S49" s="368">
        <f>R49</f>
        <v>0</v>
      </c>
      <c r="T49" s="382" t="str">
        <f>IF(G49="nvt",0,IF(G49="goed",1,IF(G49="beter",2,IF(G49="uitstekend",3,""))))</f>
        <v/>
      </c>
      <c r="U49" s="404"/>
    </row>
    <row r="50" spans="1:21" x14ac:dyDescent="0.3">
      <c r="A50" s="112"/>
      <c r="B50" s="220" t="s">
        <v>191</v>
      </c>
      <c r="C50" s="221" t="str">
        <f>C47</f>
        <v>MOB 4.2</v>
      </c>
      <c r="D50" s="225" t="str">
        <f>D47</f>
        <v>Circulatieplan op de site</v>
      </c>
      <c r="E50" s="101" t="s">
        <v>31</v>
      </c>
      <c r="F50" s="101" t="s">
        <v>29</v>
      </c>
      <c r="G50" s="102"/>
      <c r="H50" s="105">
        <v>0</v>
      </c>
      <c r="I50" s="27"/>
      <c r="J50" s="327" t="str">
        <f t="shared" si="14"/>
        <v/>
      </c>
      <c r="K50" s="34" t="str">
        <f t="shared" si="12"/>
        <v/>
      </c>
      <c r="L50" s="17">
        <f>R50</f>
        <v>0</v>
      </c>
      <c r="M50" s="361"/>
      <c r="N50" s="376"/>
      <c r="O50" s="377"/>
      <c r="P50" s="368" t="str">
        <f>IF(G50="voldaan",3,IF(G50="niet voldaan",0,""))</f>
        <v/>
      </c>
      <c r="Q50" s="367" t="str">
        <f>IF(P50=3,"uitstekend",IF(P50=0,"niet voldaan",""))</f>
        <v/>
      </c>
      <c r="R50" s="367"/>
      <c r="S50" s="368">
        <f>R50</f>
        <v>0</v>
      </c>
      <c r="T50" s="382"/>
      <c r="U50" s="404"/>
    </row>
    <row r="51" spans="1:21" x14ac:dyDescent="0.3">
      <c r="A51" s="23"/>
      <c r="B51" s="23"/>
      <c r="C51" s="23"/>
      <c r="D51" s="23"/>
      <c r="E51" s="23"/>
      <c r="F51" s="23"/>
      <c r="G51" s="23"/>
      <c r="H51" s="23"/>
      <c r="I51" s="23"/>
      <c r="J51" s="340"/>
      <c r="K51" s="23"/>
      <c r="L51" s="23"/>
      <c r="M51" s="361"/>
      <c r="N51" s="376"/>
      <c r="O51" s="377"/>
      <c r="P51" s="368"/>
      <c r="Q51" s="367"/>
      <c r="R51" s="367"/>
      <c r="S51" s="368"/>
      <c r="T51" s="382"/>
      <c r="U51" s="404"/>
    </row>
    <row r="52" spans="1:21" customFormat="1" ht="13.8" customHeight="1" x14ac:dyDescent="0.3">
      <c r="A52" s="30"/>
      <c r="B52" s="256"/>
      <c r="C52" s="257" t="str">
        <f>'overzicht alle'!B35</f>
        <v>MA 1</v>
      </c>
      <c r="D52" s="257" t="str">
        <f>'overzicht alle'!C35</f>
        <v>Ruimtelijke kwaliteit</v>
      </c>
      <c r="E52" s="258"/>
      <c r="F52" s="258" t="str">
        <f>'overzicht alle'!F35</f>
        <v>goed</v>
      </c>
      <c r="G52" s="257"/>
      <c r="H52" s="257"/>
      <c r="I52" s="257"/>
      <c r="J52" s="335"/>
      <c r="K52" s="320" t="str">
        <f>Q52</f>
        <v/>
      </c>
      <c r="L52" s="258"/>
      <c r="M52" s="395" t="str">
        <f>IF(K52="nvt","pass",IF(P52="","",IF(P52&gt;=U52,"pass","niet voldaan")))</f>
        <v/>
      </c>
      <c r="N52" s="364"/>
      <c r="O52" s="368"/>
      <c r="P52" s="368" t="str">
        <f>IF(OR(P53=0,P54=0),0, IF(AND(P53=3,P54=3,OR(P55=1,P55="",P55=0)),1, IF(AND(P53=3,P54=3,P55=2),2, IF(AND(P53=3,P54=3,P55=3),3,""))))</f>
        <v/>
      </c>
      <c r="Q52" s="367" t="str">
        <f>IF(P52="","",IF(P52&lt;1,"niet voldaan",IF(P52&lt;2,"goed",IF(P52&lt;3,"beter","uitstekend"))))</f>
        <v/>
      </c>
      <c r="R52" s="367"/>
      <c r="S52" s="367"/>
      <c r="T52" s="382"/>
      <c r="U52" s="405">
        <f>IF(F52="uitstekend",3,IF(F52="beter",2,IF(F52="goed",1,0)))</f>
        <v>1</v>
      </c>
    </row>
    <row r="53" spans="1:21" x14ac:dyDescent="0.3">
      <c r="A53" s="112"/>
      <c r="B53" s="31"/>
      <c r="C53" s="4" t="str">
        <f>'overzicht alle'!B36</f>
        <v>MA 1.1</v>
      </c>
      <c r="D53" s="219" t="str">
        <f>'overzicht alle'!C36</f>
        <v>Aftoetsing aan beleidskader ruimtelijke structuur</v>
      </c>
      <c r="E53" s="101" t="str">
        <f>'overzicht alle'!E36</f>
        <v>Verplicht</v>
      </c>
      <c r="F53" s="101" t="str">
        <f>'overzicht alle'!F36</f>
        <v>Voldaan</v>
      </c>
      <c r="G53" s="102"/>
      <c r="H53" s="103">
        <v>2</v>
      </c>
      <c r="I53" s="27"/>
      <c r="J53" s="327" t="str">
        <f t="shared" ref="J53:J55" si="15">P53</f>
        <v/>
      </c>
      <c r="K53" s="34" t="str">
        <f>Q53</f>
        <v/>
      </c>
      <c r="L53" s="17">
        <f>R53</f>
        <v>0</v>
      </c>
      <c r="M53" s="361"/>
      <c r="N53" s="376"/>
      <c r="O53" s="377"/>
      <c r="P53" s="368" t="str">
        <f>IF(G53="voldaan",3,IF(G53="niet voldaan",0,IF(G53="nvt",0,"")))</f>
        <v/>
      </c>
      <c r="Q53" s="367" t="str">
        <f>IF(G53="nvt","nvt",IF(P53=3,"uitstekend",IF(P53=0,"niet voldaan","")))</f>
        <v/>
      </c>
      <c r="R53" s="367"/>
      <c r="S53" s="368">
        <f>R53</f>
        <v>0</v>
      </c>
      <c r="T53" s="382"/>
      <c r="U53" s="404"/>
    </row>
    <row r="54" spans="1:21" x14ac:dyDescent="0.3">
      <c r="A54" s="112"/>
      <c r="B54" s="31"/>
      <c r="C54" s="4" t="str">
        <f>'overzicht alle'!B37</f>
        <v>MA 1.2</v>
      </c>
      <c r="D54" s="219" t="str">
        <f>'overzicht alle'!C37</f>
        <v>Inventaris van de bestaande netwerken</v>
      </c>
      <c r="E54" s="101" t="str">
        <f>'overzicht alle'!E37</f>
        <v>Verplicht</v>
      </c>
      <c r="F54" s="101" t="str">
        <f>'overzicht alle'!F37</f>
        <v>Voldaan</v>
      </c>
      <c r="G54" s="102"/>
      <c r="H54" s="25"/>
      <c r="I54" s="27"/>
      <c r="J54" s="327" t="str">
        <f t="shared" si="15"/>
        <v/>
      </c>
      <c r="K54" s="34" t="str">
        <f>Q54</f>
        <v/>
      </c>
      <c r="L54" s="17">
        <f>R54</f>
        <v>0</v>
      </c>
      <c r="M54" s="354"/>
      <c r="N54" s="376"/>
      <c r="O54" s="377"/>
      <c r="P54" s="368" t="str">
        <f>IF(G54="voldaan",3,IF(G54="niet voldaan",0,IF(G54="nvt",0,"")))</f>
        <v/>
      </c>
      <c r="Q54" s="367" t="str">
        <f>IF(G54="nvt","nvt",IF(P54=3,"uitstekend",IF(P54=0,"niet voldaan","")))</f>
        <v/>
      </c>
      <c r="R54" s="367"/>
      <c r="S54" s="368">
        <f>R54</f>
        <v>0</v>
      </c>
      <c r="T54" s="382"/>
      <c r="U54" s="404"/>
    </row>
    <row r="55" spans="1:21" x14ac:dyDescent="0.3">
      <c r="A55" s="112"/>
      <c r="B55" s="31"/>
      <c r="C55" s="4" t="str">
        <f>'overzicht alle'!B38</f>
        <v>MA 1.3</v>
      </c>
      <c r="D55" s="219" t="str">
        <f>'overzicht alle'!C38</f>
        <v>Potentiële synergieën met de omgeving en versterking van de ruimtelijke kwaliteit*</v>
      </c>
      <c r="E55" s="101" t="str">
        <f>'overzicht alle'!E38</f>
        <v>vrij</v>
      </c>
      <c r="F55" s="101" t="str">
        <f>'overzicht alle'!F38</f>
        <v>beter</v>
      </c>
      <c r="G55" s="102"/>
      <c r="H55" s="103">
        <v>2</v>
      </c>
      <c r="I55" s="27"/>
      <c r="J55" s="327" t="str">
        <f t="shared" si="15"/>
        <v/>
      </c>
      <c r="K55" s="34" t="str">
        <f>Q55</f>
        <v/>
      </c>
      <c r="L55" s="17">
        <f>R55</f>
        <v>0</v>
      </c>
      <c r="M55" s="361"/>
      <c r="N55" s="376"/>
      <c r="O55" s="377"/>
      <c r="P55" s="368" t="str">
        <f>IF(G55="goed",1,IF(G55="beter",2,IF(G55="uitstekend",3,"")))</f>
        <v/>
      </c>
      <c r="Q55" s="383" t="str">
        <f>IF(G55="nvt","nvt",IF(J55=0,"niet voldaan",IF(J55=1,"goed",IF(J55=2,"beter",IF(J55=3,"uitstekend","")))))</f>
        <v/>
      </c>
      <c r="R55" s="367"/>
      <c r="S55" s="368">
        <f>R55</f>
        <v>0</v>
      </c>
      <c r="T55" s="382" t="str">
        <f>IF(G55="nvt",0,IF(G55="goed",1,IF(G55="beter",2,IF(G55="uitstekend",3,""))))</f>
        <v/>
      </c>
      <c r="U55" s="404"/>
    </row>
    <row r="56" spans="1:21" x14ac:dyDescent="0.3">
      <c r="A56" s="23"/>
      <c r="B56" s="23"/>
      <c r="C56" s="23"/>
      <c r="D56" s="23"/>
      <c r="E56" s="23"/>
      <c r="F56" s="23"/>
      <c r="G56" s="23"/>
      <c r="H56" s="23"/>
      <c r="I56" s="23"/>
      <c r="J56" s="340"/>
      <c r="K56" s="23"/>
      <c r="L56" s="23"/>
      <c r="M56" s="361"/>
      <c r="N56" s="376"/>
      <c r="O56" s="377"/>
      <c r="P56" s="368"/>
      <c r="Q56" s="367"/>
      <c r="R56" s="367"/>
      <c r="S56" s="368"/>
      <c r="T56" s="382"/>
      <c r="U56" s="404"/>
    </row>
    <row r="57" spans="1:21" customFormat="1" ht="13.8" customHeight="1" x14ac:dyDescent="0.3">
      <c r="A57" s="30"/>
      <c r="B57" s="256"/>
      <c r="C57" s="257" t="str">
        <f>'overzicht alle'!B39</f>
        <v>MA 2</v>
      </c>
      <c r="D57" s="257" t="str">
        <f>'overzicht alle'!C39</f>
        <v>Bodem- en ruimtegebruik</v>
      </c>
      <c r="E57" s="258"/>
      <c r="F57" s="258" t="str">
        <f>'overzicht alle'!F39</f>
        <v>goed</v>
      </c>
      <c r="G57" s="257"/>
      <c r="H57" s="257"/>
      <c r="I57" s="257"/>
      <c r="J57" s="335"/>
      <c r="K57" s="320" t="str">
        <f>Q57</f>
        <v/>
      </c>
      <c r="L57" s="258"/>
      <c r="M57" s="395" t="str">
        <f>IF(K57="nvt","pass",IF(P57="","",IF(P57&gt;=U57,"pass","niet voldaan")))</f>
        <v/>
      </c>
      <c r="N57" s="364"/>
      <c r="O57" s="368"/>
      <c r="P57" s="368" t="str">
        <f>IFERROR(AVERAGE(P58),"")</f>
        <v/>
      </c>
      <c r="Q57" s="367" t="str">
        <f>IF(P57="","",IF(P57&lt;1,"niet voldaan",IF(P57&lt;2,"goed",IF(P57&lt;3,"beter","uitstekend"))))</f>
        <v/>
      </c>
      <c r="R57" s="367"/>
      <c r="S57" s="367"/>
      <c r="T57" s="382"/>
      <c r="U57" s="405">
        <f>IF(F57="uitstekend",3,IF(F57="beter",2,IF(F57="goed",1,0)))</f>
        <v>1</v>
      </c>
    </row>
    <row r="58" spans="1:21" x14ac:dyDescent="0.3">
      <c r="A58" s="112"/>
      <c r="B58" s="31"/>
      <c r="C58" s="4" t="str">
        <f>'overzicht alle'!B40</f>
        <v>MA 2.1</v>
      </c>
      <c r="D58" s="219" t="str">
        <f>'overzicht alle'!C40</f>
        <v>Type terrein</v>
      </c>
      <c r="E58" s="101" t="str">
        <f>'overzicht alle'!E40</f>
        <v>verplicht</v>
      </c>
      <c r="F58" s="101" t="str">
        <f>'overzicht alle'!F40</f>
        <v>goed</v>
      </c>
      <c r="G58" s="102"/>
      <c r="H58" s="27"/>
      <c r="I58" s="27"/>
      <c r="J58" s="327" t="str">
        <f t="shared" ref="J58" si="16">P58</f>
        <v/>
      </c>
      <c r="K58" s="34" t="str">
        <f>Q58</f>
        <v/>
      </c>
      <c r="L58" s="17">
        <f>R58</f>
        <v>0</v>
      </c>
      <c r="M58" s="361"/>
      <c r="N58" s="376"/>
      <c r="O58" s="377"/>
      <c r="P58" s="368" t="str">
        <f>IF(G58="goed",1,IF(G58="beter",2,IF(G58="uitstekend",3,IF(G58="nvt",0,""))))</f>
        <v/>
      </c>
      <c r="Q58" s="383" t="str">
        <f>IF(G58="nvt","nvt",IF(J58=0,"niet voldaan",IF(J58=1,"goed",IF(J58=2,"beter",IF(J58=3,"uitstekend","")))))</f>
        <v/>
      </c>
      <c r="R58" s="367"/>
      <c r="S58" s="368">
        <f>R58</f>
        <v>0</v>
      </c>
      <c r="T58" s="382" t="str">
        <f>IF(G58="nvt",0,IF(G58="goed",1,IF(G58="beter",2,IF(G58="uitstekend",3,""))))</f>
        <v/>
      </c>
      <c r="U58" s="404"/>
    </row>
    <row r="59" spans="1:21" x14ac:dyDescent="0.3">
      <c r="A59" s="23"/>
      <c r="B59" s="23"/>
      <c r="C59" s="23"/>
      <c r="D59" s="23"/>
      <c r="E59" s="23"/>
      <c r="F59" s="23"/>
      <c r="G59" s="23"/>
      <c r="H59" s="23"/>
      <c r="I59" s="23"/>
      <c r="J59" s="340"/>
      <c r="K59" s="23"/>
      <c r="L59" s="23"/>
      <c r="M59" s="361"/>
      <c r="N59" s="376"/>
      <c r="O59" s="377"/>
      <c r="P59" s="368"/>
      <c r="Q59" s="367"/>
      <c r="R59" s="367"/>
      <c r="S59" s="368"/>
      <c r="T59" s="382"/>
      <c r="U59" s="404"/>
    </row>
    <row r="60" spans="1:21" customFormat="1" ht="13.8" customHeight="1" x14ac:dyDescent="0.3">
      <c r="A60" s="30"/>
      <c r="B60" s="256"/>
      <c r="C60" s="257" t="str">
        <f>'overzicht alle'!B41</f>
        <v>MA 3</v>
      </c>
      <c r="D60" s="257" t="str">
        <f>'overzicht alle'!C41</f>
        <v>Aantrekkelijkheid van de omgeving</v>
      </c>
      <c r="E60" s="258"/>
      <c r="F60" s="258" t="str">
        <f>'overzicht alle'!F41</f>
        <v>goed</v>
      </c>
      <c r="G60" s="257"/>
      <c r="H60" s="257"/>
      <c r="I60" s="257"/>
      <c r="J60" s="335"/>
      <c r="K60" s="320" t="str">
        <f>Q60</f>
        <v/>
      </c>
      <c r="L60" s="258"/>
      <c r="M60" s="395" t="str">
        <f>IF(K60="nvt","pass",IF(P60="","",IF(P60&gt;=U60,"pass","niet voldaan")))</f>
        <v/>
      </c>
      <c r="N60" s="364"/>
      <c r="O60" s="368"/>
      <c r="P60" s="368" t="str">
        <f>IF(P62=0,0,IFERROR(AVERAGE(P61:P62),""))</f>
        <v/>
      </c>
      <c r="Q60" s="367" t="str">
        <f>IF(P60="","",IF(P60&lt;1,"niet voldaan",IF(P60&lt;2,"goed",IF(P60&lt;3,"beter","uitstekend"))))</f>
        <v/>
      </c>
      <c r="R60" s="367"/>
      <c r="S60" s="367"/>
      <c r="T60" s="382"/>
      <c r="U60" s="405">
        <f>IF(F60="uitstekend",3,IF(F60="beter",2,IF(F60="goed",1,0)))</f>
        <v>1</v>
      </c>
    </row>
    <row r="61" spans="1:21" x14ac:dyDescent="0.3">
      <c r="A61" s="112"/>
      <c r="B61" s="31"/>
      <c r="C61" s="4" t="str">
        <f>'overzicht alle'!B42</f>
        <v>MA 3.1</v>
      </c>
      <c r="D61" s="219" t="str">
        <f>'overzicht alle'!C42</f>
        <v>kwaliteit van het omgevende landschap</v>
      </c>
      <c r="E61" s="101" t="str">
        <f>'overzicht alle'!E42</f>
        <v>vrij</v>
      </c>
      <c r="F61" s="101" t="str">
        <f>'overzicht alle'!F42</f>
        <v>voldaan</v>
      </c>
      <c r="G61" s="102"/>
      <c r="H61" s="103">
        <v>2</v>
      </c>
      <c r="I61" s="27"/>
      <c r="J61" s="327" t="str">
        <f t="shared" ref="J61:J62" si="17">P61</f>
        <v/>
      </c>
      <c r="K61" s="34" t="str">
        <f>Q61</f>
        <v/>
      </c>
      <c r="L61" s="17">
        <f>R61</f>
        <v>0</v>
      </c>
      <c r="M61" s="361"/>
      <c r="N61" s="376"/>
      <c r="O61" s="377"/>
      <c r="P61" s="368" t="str">
        <f>IF(G61="voldaan",3,IF(G61="niet voldaan",0,""))</f>
        <v/>
      </c>
      <c r="Q61" s="383" t="str">
        <f>IF(G61="nvt","nvt",IF(J61=0,"niet voldaan",IF(J61=1,"goed",IF(J61=2,"beter",IF(J61=3,"uitstekend","")))))</f>
        <v/>
      </c>
      <c r="R61" s="367"/>
      <c r="S61" s="368">
        <f>R61</f>
        <v>0</v>
      </c>
      <c r="T61" s="382"/>
      <c r="U61" s="404"/>
    </row>
    <row r="62" spans="1:21" x14ac:dyDescent="0.3">
      <c r="A62" s="112"/>
      <c r="B62" s="31"/>
      <c r="C62" s="4" t="str">
        <f>'overzicht alle'!B43</f>
        <v>MA 3.2*</v>
      </c>
      <c r="D62" s="219" t="str">
        <f>'overzicht alle'!C43</f>
        <v>nabijheid van voorzieningen</v>
      </c>
      <c r="E62" s="101" t="str">
        <f>'overzicht alle'!E43</f>
        <v>verplicht</v>
      </c>
      <c r="F62" s="101" t="str">
        <f>'overzicht alle'!F43</f>
        <v>goed</v>
      </c>
      <c r="G62" s="102"/>
      <c r="H62" s="25"/>
      <c r="I62" s="27"/>
      <c r="J62" s="327" t="str">
        <f t="shared" si="17"/>
        <v/>
      </c>
      <c r="K62" s="34" t="str">
        <f>Q62</f>
        <v/>
      </c>
      <c r="L62" s="17">
        <f>R62</f>
        <v>0</v>
      </c>
      <c r="M62" s="361"/>
      <c r="N62" s="376"/>
      <c r="O62" s="377"/>
      <c r="P62" s="368" t="str">
        <f>IF(G62="goed",1,IF(G62="beter",2,IF(G62="uitstekend",3,IF(G62="nvt",0,""))))</f>
        <v/>
      </c>
      <c r="Q62" s="383" t="str">
        <f>IF(G62="nvt","nvt",IF(J62=0,"niet voldaan",IF(J62=1,"goed",IF(J62=2,"beter",IF(J62=3,"uitstekend","")))))</f>
        <v/>
      </c>
      <c r="R62" s="367"/>
      <c r="S62" s="368">
        <f>R62</f>
        <v>0</v>
      </c>
      <c r="T62" s="382" t="str">
        <f>IF(G62="nvt",0,IF(G62="goed",1,IF(G62="beter",2,IF(G62="uitstekend",3,""))))</f>
        <v/>
      </c>
      <c r="U62" s="404"/>
    </row>
    <row r="63" spans="1:21" x14ac:dyDescent="0.3">
      <c r="A63" s="23"/>
      <c r="B63" s="23"/>
      <c r="C63" s="23"/>
      <c r="D63" s="23"/>
      <c r="E63" s="23"/>
      <c r="F63" s="23"/>
      <c r="G63" s="23"/>
      <c r="H63" s="23"/>
      <c r="I63" s="23"/>
      <c r="J63" s="340"/>
      <c r="K63" s="23"/>
      <c r="L63" s="23"/>
      <c r="M63" s="361"/>
      <c r="N63" s="376"/>
      <c r="O63" s="377"/>
      <c r="P63" s="368"/>
      <c r="Q63" s="367"/>
      <c r="R63" s="367"/>
      <c r="S63" s="368"/>
      <c r="T63" s="382"/>
      <c r="U63" s="404"/>
    </row>
    <row r="64" spans="1:21" customFormat="1" ht="13.8" customHeight="1" x14ac:dyDescent="0.3">
      <c r="A64" s="30"/>
      <c r="B64" s="256"/>
      <c r="C64" s="257" t="str">
        <f>'overzicht alle'!B44</f>
        <v>MIL 1</v>
      </c>
      <c r="D64" s="257" t="str">
        <f>'overzicht alle'!C44</f>
        <v>Overstromingsrisico</v>
      </c>
      <c r="E64" s="258"/>
      <c r="F64" s="258" t="str">
        <f>'overzicht alle'!F44</f>
        <v>uitstekend</v>
      </c>
      <c r="G64" s="257"/>
      <c r="H64" s="257"/>
      <c r="I64" s="257"/>
      <c r="J64" s="335"/>
      <c r="K64" s="320" t="str">
        <f>Q64</f>
        <v/>
      </c>
      <c r="L64" s="258"/>
      <c r="M64" s="395" t="str">
        <f>IF(K64="nvt","pass",IF(P64="","",IF(P64&gt;=U64,"pass","niet voldaan")))</f>
        <v/>
      </c>
      <c r="N64" s="364"/>
      <c r="O64" s="368"/>
      <c r="P64" s="368" t="str">
        <f>IFERROR(AVERAGE(P65),"")</f>
        <v/>
      </c>
      <c r="Q64" s="367" t="str">
        <f>IF(P64="","",IF(P64&lt;1,"niet voldaan",IF(P64&lt;2,"goed",IF(P64&lt;3,"beter","uitstekend"))))</f>
        <v/>
      </c>
      <c r="R64" s="367"/>
      <c r="S64" s="367"/>
      <c r="T64" s="382" t="str">
        <f>IF(G64="niet voldaan",0,IF(G64="verhoogd comfort",2,IF(G64="normaal comfort",1,"")))</f>
        <v/>
      </c>
      <c r="U64" s="405">
        <f>IF(F64="uitstekend",3,IF(F64="beter",2,IF(F64="goed",1,0)))</f>
        <v>3</v>
      </c>
    </row>
    <row r="65" spans="1:21" x14ac:dyDescent="0.3">
      <c r="A65" s="112"/>
      <c r="B65" s="31"/>
      <c r="C65" s="4" t="str">
        <f>'overzicht alle'!B45</f>
        <v>MIL 1.1*</v>
      </c>
      <c r="D65" s="219" t="str">
        <f>'overzicht alle'!C45</f>
        <v xml:space="preserve"> Overstromingsgevoeligheid</v>
      </c>
      <c r="E65" s="101" t="str">
        <f>'overzicht alle'!E45</f>
        <v>verplicht</v>
      </c>
      <c r="F65" s="101" t="str">
        <f>'overzicht alle'!F45</f>
        <v>uitstekend</v>
      </c>
      <c r="G65" s="102"/>
      <c r="H65" s="25"/>
      <c r="I65" s="27"/>
      <c r="J65" s="327" t="str">
        <f t="shared" ref="J65" si="18">P65</f>
        <v/>
      </c>
      <c r="K65" s="34" t="str">
        <f>Q65</f>
        <v/>
      </c>
      <c r="L65" s="17">
        <f>R65</f>
        <v>0</v>
      </c>
      <c r="M65" s="361"/>
      <c r="N65" s="376"/>
      <c r="O65" s="377"/>
      <c r="P65" s="368" t="str">
        <f>IF(G65="goed",1,IF(G65="beter",2,IF(G65="uitstekend",3,IF(G65="nvt",0,""))))</f>
        <v/>
      </c>
      <c r="Q65" s="383" t="str">
        <f>IF(G65="nvt","nvt",IF(J65=0,"niet voldaan",IF(J65=1,"goed",IF(J65=2,"beter",IF(J65=3,"uitstekend","")))))</f>
        <v/>
      </c>
      <c r="R65" s="367"/>
      <c r="S65" s="368">
        <f>R65</f>
        <v>0</v>
      </c>
      <c r="T65" s="382" t="str">
        <f>IF(G65="nvt",0,IF(G65="goed",1,IF(G65="beter",2,IF(G65="uitstekend",3,""))))</f>
        <v/>
      </c>
      <c r="U65" s="404"/>
    </row>
    <row r="66" spans="1:21" x14ac:dyDescent="0.3">
      <c r="A66" s="23"/>
      <c r="B66" s="23"/>
      <c r="C66" s="23"/>
      <c r="D66" s="23"/>
      <c r="E66" s="23"/>
      <c r="F66" s="23"/>
      <c r="G66" s="23"/>
      <c r="H66" s="23"/>
      <c r="I66" s="23"/>
      <c r="J66" s="340"/>
      <c r="K66" s="23"/>
      <c r="L66" s="23"/>
      <c r="M66" s="361"/>
      <c r="N66" s="376"/>
      <c r="O66" s="377"/>
      <c r="P66" s="368"/>
      <c r="Q66" s="367"/>
      <c r="R66" s="367"/>
      <c r="S66" s="368"/>
      <c r="T66" s="382"/>
      <c r="U66" s="404"/>
    </row>
    <row r="67" spans="1:21" customFormat="1" ht="13.8" customHeight="1" x14ac:dyDescent="0.3">
      <c r="A67" s="30"/>
      <c r="B67" s="256"/>
      <c r="C67" s="257" t="str">
        <f>'overzicht alle'!B46</f>
        <v>MIL 2</v>
      </c>
      <c r="D67" s="257" t="str">
        <f>'overzicht alle'!C46</f>
        <v>Buitenluchtkwaliteit</v>
      </c>
      <c r="E67" s="258"/>
      <c r="F67" s="258" t="str">
        <f>'overzicht alle'!F46</f>
        <v>goed</v>
      </c>
      <c r="G67" s="257"/>
      <c r="H67" s="257"/>
      <c r="I67" s="257"/>
      <c r="J67" s="335"/>
      <c r="K67" s="320" t="str">
        <f t="shared" ref="K67:K72" si="19">Q67</f>
        <v/>
      </c>
      <c r="L67" s="258"/>
      <c r="M67" s="395" t="str">
        <f>IF(K67="nvt","pass",IF(P67="","",IF(P67&gt;=U67,"pass","niet voldaan")))</f>
        <v/>
      </c>
      <c r="N67" s="364"/>
      <c r="O67" s="368"/>
      <c r="P67" s="368" t="str">
        <f>IF(OR(P69=0,P68=0),0,IFERROR(AVERAGE(P68:P69),""))</f>
        <v/>
      </c>
      <c r="Q67" s="367" t="str">
        <f>IF(P67="","",IF(P67&lt;1,"niet voldaan",IF(P67&lt;2.5,"goed",IF(P67&lt;3,"beter","uitstekend"))))</f>
        <v/>
      </c>
      <c r="R67" s="367"/>
      <c r="S67" s="367"/>
      <c r="T67" s="382" t="str">
        <f>IF(G67="niet voldaan",0,IF(G67="verhoogd comfort",2,IF(G67="normaal comfort",1,"")))</f>
        <v/>
      </c>
      <c r="U67" s="405">
        <f>IF(F67="uitstekend",3,IF(F67="beter",2,IF(F67="goed",1,0)))</f>
        <v>1</v>
      </c>
    </row>
    <row r="68" spans="1:21" x14ac:dyDescent="0.3">
      <c r="A68" s="112"/>
      <c r="B68" s="31"/>
      <c r="C68" s="4" t="str">
        <f>'overzicht alle'!B47</f>
        <v>MIL 2.1</v>
      </c>
      <c r="D68" s="219" t="str">
        <f>'overzicht alle'!C47</f>
        <v>Stikstofdioxide NO2</v>
      </c>
      <c r="E68" s="101" t="str">
        <f>'overzicht alle'!E47</f>
        <v>verplicht</v>
      </c>
      <c r="F68" s="101" t="str">
        <f>'overzicht alle'!F47</f>
        <v>goed</v>
      </c>
      <c r="G68" s="102"/>
      <c r="H68" s="25"/>
      <c r="I68" s="27"/>
      <c r="J68" s="327" t="str">
        <f t="shared" ref="J68:J69" si="20">P68</f>
        <v/>
      </c>
      <c r="K68" s="34" t="str">
        <f t="shared" si="19"/>
        <v/>
      </c>
      <c r="L68" s="17">
        <f>R68</f>
        <v>0</v>
      </c>
      <c r="M68" s="361"/>
      <c r="N68" s="376"/>
      <c r="O68" s="377"/>
      <c r="P68" s="368" t="str">
        <f>IF(G68="goed",1,IF(G68="beter",2,IF(G68="uitstekend",3,IF(G68="nvt",0,""))))</f>
        <v/>
      </c>
      <c r="Q68" s="383" t="str">
        <f>IF(G68="nvt","nvt",IF(J68=0,"niet voldaan",IF(J68=1,"goed",IF(J68=2,"beter",IF(J68=3,"uitstekend","")))))</f>
        <v/>
      </c>
      <c r="R68" s="367"/>
      <c r="S68" s="368">
        <f>R68</f>
        <v>0</v>
      </c>
      <c r="T68" s="382" t="str">
        <f>IF(G68="nvt",0,IF(G68="goed",1,IF(G68="beter",2,IF(G68="uitstekend",3,""))))</f>
        <v/>
      </c>
      <c r="U68" s="404"/>
    </row>
    <row r="69" spans="1:21" ht="15.75" customHeight="1" x14ac:dyDescent="0.3">
      <c r="A69" s="112"/>
      <c r="B69" s="31"/>
      <c r="C69" s="4" t="str">
        <f>'overzicht alle'!B48</f>
        <v>MIL 2.2*</v>
      </c>
      <c r="D69" s="219" t="str">
        <f>'overzicht alle'!C48</f>
        <v>luchtkwaliteit kaarten consulteren</v>
      </c>
      <c r="E69" s="101" t="str">
        <f>'overzicht alle'!E48</f>
        <v>verplicht</v>
      </c>
      <c r="F69" s="101" t="str">
        <f>'overzicht alle'!F48</f>
        <v>voldaan</v>
      </c>
      <c r="G69" s="102"/>
      <c r="H69" s="105">
        <v>0</v>
      </c>
      <c r="I69" s="27"/>
      <c r="J69" s="327" t="str">
        <f t="shared" si="20"/>
        <v/>
      </c>
      <c r="K69" s="34" t="str">
        <f t="shared" si="19"/>
        <v/>
      </c>
      <c r="L69" s="17">
        <f>R69</f>
        <v>0</v>
      </c>
      <c r="M69" s="361"/>
      <c r="N69" s="376"/>
      <c r="O69" s="377"/>
      <c r="P69" s="368" t="str">
        <f>IF(G69="voldaan",3,IF(G69="niet voldaan",0,IF(G69="nvt",0,"")))</f>
        <v/>
      </c>
      <c r="Q69" s="367" t="str">
        <f>IF(G69="nvt","nvt",IF(P69=3,"uitstekend",IF(P69=0,"niet voldaan","")))</f>
        <v/>
      </c>
      <c r="R69" s="367"/>
      <c r="S69" s="368">
        <f>R69</f>
        <v>0</v>
      </c>
      <c r="T69" s="382"/>
      <c r="U69" s="404"/>
    </row>
    <row r="70" spans="1:21" customFormat="1" ht="13.8" customHeight="1" x14ac:dyDescent="0.3">
      <c r="A70" s="30"/>
      <c r="B70" s="263" t="s">
        <v>437</v>
      </c>
      <c r="C70" s="228"/>
      <c r="D70" s="231"/>
      <c r="E70" s="232"/>
      <c r="F70" s="232"/>
      <c r="G70" s="233"/>
      <c r="H70" s="234"/>
      <c r="I70" s="235"/>
      <c r="J70" s="338"/>
      <c r="K70" s="232" t="str">
        <f t="shared" si="19"/>
        <v/>
      </c>
      <c r="L70" s="232"/>
      <c r="M70" s="395" t="str">
        <f>IF(K70="nvt","pass",IF(P70="","",IF(P70&gt;=U70,"pass","niet voldaan")))</f>
        <v/>
      </c>
      <c r="N70" s="364"/>
      <c r="O70" s="368"/>
      <c r="P70" s="368"/>
      <c r="Q70" s="367" t="str">
        <f>IF(Q71="nvt","nvt",IF(Q71="goed","goed",IF(Q71="beter","beter",IF(Q71="uitstekend","uitstekend",IF(Q71="","","niet voldaan")))))</f>
        <v/>
      </c>
      <c r="R70" s="367"/>
      <c r="S70" s="367"/>
      <c r="T70" s="382"/>
      <c r="U70" s="405"/>
    </row>
    <row r="71" spans="1:21" ht="15.75" customHeight="1" x14ac:dyDescent="0.3">
      <c r="A71" s="112"/>
      <c r="B71" s="264" t="s">
        <v>193</v>
      </c>
      <c r="C71" s="275" t="str">
        <f>C68</f>
        <v>MIL 2.1</v>
      </c>
      <c r="D71" s="274" t="str">
        <f>D68</f>
        <v>Stikstofdioxide NO2</v>
      </c>
      <c r="E71" s="101" t="s">
        <v>201</v>
      </c>
      <c r="F71" s="101" t="s">
        <v>28</v>
      </c>
      <c r="G71" s="102"/>
      <c r="H71" s="25"/>
      <c r="I71" s="27"/>
      <c r="J71" s="327" t="str">
        <f t="shared" ref="J71:J72" si="21">P71</f>
        <v/>
      </c>
      <c r="K71" s="34" t="str">
        <f t="shared" si="19"/>
        <v/>
      </c>
      <c r="L71" s="17"/>
      <c r="M71" s="361"/>
      <c r="N71" s="376"/>
      <c r="O71" s="377"/>
      <c r="P71" s="368" t="str">
        <f>IF(G71="goed",1,IF(G71="beter",2,IF(G71="uitstekend",3,IF(G71="nvt","nvt",""))))</f>
        <v/>
      </c>
      <c r="Q71" s="383" t="str">
        <f>IF(J71="nvt","",IF(J71=0,"niet voldaan",IF(J71=1,"goed",IF(J71=2,"beter",IF(J71=3,"uitstekend","")))))</f>
        <v/>
      </c>
      <c r="R71" s="367"/>
      <c r="S71" s="368">
        <f>R71</f>
        <v>0</v>
      </c>
      <c r="T71" s="382" t="str">
        <f>IF(G71="nvt",0,IF(G71="goed",1,IF(G71="beter",2,IF(G71="uitstekend",3,""))))</f>
        <v/>
      </c>
      <c r="U71" s="404"/>
    </row>
    <row r="72" spans="1:21" ht="15.75" customHeight="1" x14ac:dyDescent="0.3">
      <c r="A72" s="112"/>
      <c r="B72" s="264" t="s">
        <v>193</v>
      </c>
      <c r="C72" s="275" t="str">
        <f>C69</f>
        <v>MIL 2.2*</v>
      </c>
      <c r="D72" s="274" t="str">
        <f>D69</f>
        <v>luchtkwaliteit kaarten consulteren</v>
      </c>
      <c r="E72" s="101" t="s">
        <v>201</v>
      </c>
      <c r="F72" s="101" t="s">
        <v>29</v>
      </c>
      <c r="G72" s="102"/>
      <c r="H72" s="25"/>
      <c r="I72" s="27"/>
      <c r="J72" s="327" t="str">
        <f t="shared" si="21"/>
        <v/>
      </c>
      <c r="K72" s="34" t="str">
        <f t="shared" si="19"/>
        <v/>
      </c>
      <c r="L72" s="17"/>
      <c r="M72" s="361"/>
      <c r="N72" s="376"/>
      <c r="O72" s="377"/>
      <c r="P72" s="368" t="str">
        <f>IF(G72="voldaan",3,IF(G72="niet voldaan",0,""))</f>
        <v/>
      </c>
      <c r="Q72" s="367" t="str">
        <f>IF(G72="nvt","nvt",IF(P72=3,"uitstekend",IF(P72=0,"niet voldaan","")))</f>
        <v/>
      </c>
      <c r="R72" s="367"/>
      <c r="S72" s="368">
        <f>R72</f>
        <v>0</v>
      </c>
      <c r="T72" s="382"/>
      <c r="U72" s="404"/>
    </row>
    <row r="73" spans="1:21" x14ac:dyDescent="0.3">
      <c r="A73" s="23"/>
      <c r="B73" s="23"/>
      <c r="C73" s="23"/>
      <c r="D73" s="23"/>
      <c r="E73" s="23"/>
      <c r="F73" s="23"/>
      <c r="G73" s="23"/>
      <c r="H73" s="23"/>
      <c r="I73" s="23"/>
      <c r="J73" s="340"/>
      <c r="K73" s="23"/>
      <c r="L73" s="23"/>
      <c r="M73" s="361"/>
      <c r="N73" s="376"/>
      <c r="O73" s="377"/>
      <c r="P73" s="368"/>
      <c r="Q73" s="367"/>
      <c r="R73" s="367"/>
      <c r="S73" s="368"/>
      <c r="T73" s="382"/>
      <c r="U73" s="404"/>
    </row>
    <row r="74" spans="1:21" customFormat="1" ht="13.8" customHeight="1" x14ac:dyDescent="0.3">
      <c r="A74" s="30"/>
      <c r="B74" s="256"/>
      <c r="C74" s="257" t="str">
        <f>'overzicht alle'!B49</f>
        <v>MIL 3</v>
      </c>
      <c r="D74" s="257" t="str">
        <f>'overzicht alle'!C49</f>
        <v xml:space="preserve">Buitengeluid </v>
      </c>
      <c r="E74" s="258"/>
      <c r="F74" s="258" t="str">
        <f>'overzicht alle'!F49</f>
        <v>beter</v>
      </c>
      <c r="G74" s="257"/>
      <c r="H74" s="257"/>
      <c r="I74" s="257"/>
      <c r="J74" s="335"/>
      <c r="K74" s="320" t="str">
        <f>Q74</f>
        <v/>
      </c>
      <c r="L74" s="258"/>
      <c r="M74" s="395" t="str">
        <f>IF(K74="nvt","pass",IF(P74="","",IF(P74&gt;=U74,"pass","niet voldaan")))</f>
        <v/>
      </c>
      <c r="N74" s="364"/>
      <c r="O74" s="368"/>
      <c r="P74" s="368" t="str">
        <f>IFERROR(AVERAGE(P75),"")</f>
        <v/>
      </c>
      <c r="Q74" s="367" t="str">
        <f>IF(Q75="nvt","nvt",IF(P74="","",IF(P74&lt;1,"niet voldaan",IF(P74&lt;2,"goed",IF(P74&lt;3,"beter","uitstekend")))))</f>
        <v/>
      </c>
      <c r="R74" s="367"/>
      <c r="S74" s="367"/>
      <c r="T74" s="382"/>
      <c r="U74" s="405">
        <f>IF(F74="uitstekend",3,IF(F74="beter",2,IF(F74="goed",1,0)))</f>
        <v>2</v>
      </c>
    </row>
    <row r="75" spans="1:21" x14ac:dyDescent="0.3">
      <c r="A75" s="112"/>
      <c r="B75" s="31"/>
      <c r="C75" s="4" t="str">
        <f>'overzicht alle'!B50</f>
        <v>MIL 3.1</v>
      </c>
      <c r="D75" s="219" t="str">
        <f>'overzicht alle'!C50</f>
        <v>Geluidniveau</v>
      </c>
      <c r="E75" s="101" t="str">
        <f>'overzicht alle'!E50</f>
        <v>vrij</v>
      </c>
      <c r="F75" s="101" t="str">
        <f>'overzicht alle'!F50</f>
        <v>uitstekend</v>
      </c>
      <c r="G75" s="102"/>
      <c r="H75" s="103">
        <v>2</v>
      </c>
      <c r="I75" s="27"/>
      <c r="J75" s="327" t="str">
        <f t="shared" ref="J75" si="22">P75</f>
        <v/>
      </c>
      <c r="K75" s="34" t="str">
        <f>Q75</f>
        <v/>
      </c>
      <c r="L75" s="17">
        <f>R75</f>
        <v>0</v>
      </c>
      <c r="M75" s="361"/>
      <c r="N75" s="376"/>
      <c r="O75" s="377"/>
      <c r="P75" s="377" t="str">
        <f>IF(G75="goed",1,IF(G75="beter",2,IF(G75="uitstekend",3,"")))</f>
        <v/>
      </c>
      <c r="Q75" s="383" t="str">
        <f>IF(G75="nvt","nvt",IF(J75=0,"niet voldaan",IF(J75=1,"goed",IF(J75=2,"beter",IF(J75=3,"uitstekend","")))))</f>
        <v/>
      </c>
      <c r="R75" s="378"/>
      <c r="S75" s="378">
        <f>R75</f>
        <v>0</v>
      </c>
      <c r="T75" s="381" t="str">
        <f>IF(G75="nvt",0,IF(G75="goed",1,IF(G75="beter",2,IF(G75="uitstekend",3,""))))</f>
        <v/>
      </c>
      <c r="U75" s="404"/>
    </row>
    <row r="76" spans="1:21" x14ac:dyDescent="0.3">
      <c r="A76" s="112"/>
      <c r="B76" s="218"/>
      <c r="C76" s="218"/>
      <c r="D76" s="218"/>
      <c r="E76" s="218"/>
      <c r="F76" s="218"/>
      <c r="G76" s="12"/>
      <c r="H76" s="25"/>
      <c r="I76" s="27"/>
      <c r="J76" s="180"/>
      <c r="K76" s="4"/>
      <c r="L76" s="4"/>
      <c r="M76" s="354"/>
      <c r="N76" s="376"/>
      <c r="O76" s="377"/>
      <c r="P76" s="377"/>
      <c r="Q76" s="378"/>
      <c r="R76" s="378"/>
      <c r="S76" s="378"/>
      <c r="T76" s="393"/>
      <c r="U76" s="404"/>
    </row>
    <row r="77" spans="1:21" customFormat="1" ht="18" x14ac:dyDescent="0.3">
      <c r="A77" s="30"/>
      <c r="B77" s="238" t="s">
        <v>2</v>
      </c>
      <c r="C77" s="238"/>
      <c r="D77" s="238"/>
      <c r="E77" s="285"/>
      <c r="F77" s="238"/>
      <c r="G77" s="239"/>
      <c r="H77" s="238"/>
      <c r="I77" s="238"/>
      <c r="J77" s="333"/>
      <c r="K77" s="238"/>
      <c r="L77" s="238"/>
      <c r="M77" s="387"/>
      <c r="N77" s="364"/>
      <c r="O77" s="368"/>
      <c r="P77" s="368"/>
      <c r="Q77" s="367"/>
      <c r="R77" s="367"/>
      <c r="S77" s="367"/>
      <c r="T77" s="382"/>
      <c r="U77" s="405"/>
    </row>
    <row r="78" spans="1:21" x14ac:dyDescent="0.3">
      <c r="A78" s="23"/>
      <c r="B78" s="23"/>
      <c r="C78" s="23"/>
      <c r="D78" s="23"/>
      <c r="E78" s="23"/>
      <c r="F78" s="23"/>
      <c r="G78" s="23"/>
      <c r="H78" s="23"/>
      <c r="I78" s="23"/>
      <c r="J78" s="340"/>
      <c r="K78" s="23"/>
      <c r="L78" s="23"/>
      <c r="M78" s="361"/>
      <c r="N78" s="376"/>
      <c r="O78" s="377"/>
      <c r="P78" s="368"/>
      <c r="Q78" s="367"/>
      <c r="R78" s="367"/>
      <c r="S78" s="368"/>
      <c r="T78" s="382"/>
      <c r="U78" s="404"/>
    </row>
    <row r="79" spans="1:21" customFormat="1" ht="13.8" customHeight="1" x14ac:dyDescent="0.3">
      <c r="A79" s="30"/>
      <c r="B79" s="256"/>
      <c r="C79" s="257" t="str">
        <f>'overzicht alle'!B53</f>
        <v>BIN 1</v>
      </c>
      <c r="D79" s="257" t="str">
        <f>'overzicht alle'!C53</f>
        <v>Akoestiek</v>
      </c>
      <c r="E79" s="258"/>
      <c r="F79" s="258" t="str">
        <f>'overzicht alle'!F53</f>
        <v>uitstekend</v>
      </c>
      <c r="G79" s="257"/>
      <c r="H79" s="257"/>
      <c r="I79" s="257"/>
      <c r="J79" s="335"/>
      <c r="K79" s="320" t="str">
        <f t="shared" ref="K79:K87" si="23">Q79</f>
        <v/>
      </c>
      <c r="L79" s="258"/>
      <c r="M79" s="395" t="str">
        <f>IF(K79="nvt","pass",IF(P79="","",IF(P79&gt;=U79,"pass","niet voldaan")))</f>
        <v/>
      </c>
      <c r="N79" s="364"/>
      <c r="O79" s="368"/>
      <c r="P79" s="368" t="str" cm="1">
        <f t="array" ref="P79">IF(OR(P80:P87=0),0,IFERROR(AVERAGE(P80:P87),""))</f>
        <v/>
      </c>
      <c r="Q79" s="367" t="str">
        <f>IF(P79="","",IF(P79&lt;1,"niet voldaan",IF(P79&lt;2,"goed",IF(P79&lt;3,"beter","uitstekend"))))</f>
        <v/>
      </c>
      <c r="R79" s="367"/>
      <c r="S79" s="367"/>
      <c r="T79" s="382"/>
      <c r="U79" s="405">
        <f>IF(F79="uitstekend",3,IF(F79="beter",2,IF(F79="goed",1,0)))</f>
        <v>3</v>
      </c>
    </row>
    <row r="80" spans="1:21" x14ac:dyDescent="0.3">
      <c r="A80" s="112"/>
      <c r="B80" s="31"/>
      <c r="C80" s="4" t="str">
        <f>'overzicht alle'!B54</f>
        <v>BIN 1.1*</v>
      </c>
      <c r="D80" s="219" t="str">
        <f>'overzicht alle'!C54</f>
        <v>Luchtgeluidsisolatie tussen lokalen</v>
      </c>
      <c r="E80" s="101" t="str">
        <f>'overzicht alle'!E54</f>
        <v>verplicht</v>
      </c>
      <c r="F80" s="101" t="str">
        <f>'overzicht alle'!F54</f>
        <v>voldaan</v>
      </c>
      <c r="G80" s="102"/>
      <c r="H80" s="25"/>
      <c r="I80" s="27"/>
      <c r="J80" s="327" t="str">
        <f t="shared" ref="J80:J87" si="24">P80</f>
        <v/>
      </c>
      <c r="K80" s="34" t="str">
        <f t="shared" si="23"/>
        <v/>
      </c>
      <c r="L80" s="17">
        <f t="shared" ref="L80:L87" si="25">R80</f>
        <v>0</v>
      </c>
      <c r="M80" s="361"/>
      <c r="N80" s="376"/>
      <c r="O80" s="377"/>
      <c r="P80" s="368" t="str">
        <f>IF(G80="voldaan",3,IF(G80="niet voldaan",0,IF(G80="nvt",0,"")))</f>
        <v/>
      </c>
      <c r="Q80" s="367" t="str">
        <f>IF(G80="nvt","nvt",IF(P80=3,"uitstekend",IF(P80=0,"niet voldaan","")))</f>
        <v/>
      </c>
      <c r="R80" s="367"/>
      <c r="S80" s="368">
        <f t="shared" ref="S80:S87" si="26">R80</f>
        <v>0</v>
      </c>
      <c r="T80" s="382"/>
      <c r="U80" s="404"/>
    </row>
    <row r="81" spans="1:21" x14ac:dyDescent="0.3">
      <c r="A81" s="112"/>
      <c r="B81" s="31"/>
      <c r="C81" s="4" t="str">
        <f>'overzicht alle'!B55</f>
        <v>BIN 1.2*</v>
      </c>
      <c r="D81" s="219" t="str">
        <f>'overzicht alle'!C55</f>
        <v>Contactgeluidsisolatie tussen lokalen</v>
      </c>
      <c r="E81" s="101" t="str">
        <f>'overzicht alle'!E55</f>
        <v>verplicht</v>
      </c>
      <c r="F81" s="101" t="str">
        <f>'overzicht alle'!F55</f>
        <v>voldaan</v>
      </c>
      <c r="G81" s="102"/>
      <c r="H81" s="25">
        <v>2</v>
      </c>
      <c r="I81" s="27"/>
      <c r="J81" s="327" t="str">
        <f t="shared" si="24"/>
        <v/>
      </c>
      <c r="K81" s="34" t="str">
        <f t="shared" si="23"/>
        <v/>
      </c>
      <c r="L81" s="17">
        <f t="shared" si="25"/>
        <v>0</v>
      </c>
      <c r="M81" s="361"/>
      <c r="N81" s="376"/>
      <c r="O81" s="377"/>
      <c r="P81" s="368" t="str">
        <f t="shared" ref="P81:P87" si="27">IF(G81="voldaan",3,IF(G81="niet voldaan",0,IF(G81="nvt",0,"")))</f>
        <v/>
      </c>
      <c r="Q81" s="367" t="str">
        <f t="shared" ref="Q81:Q87" si="28">IF(G81="nvt","nvt",IF(P81=3,"uitstekend",IF(P81=0,"niet voldaan","")))</f>
        <v/>
      </c>
      <c r="R81" s="367"/>
      <c r="S81" s="368">
        <f t="shared" si="26"/>
        <v>0</v>
      </c>
      <c r="T81" s="382"/>
      <c r="U81" s="404"/>
    </row>
    <row r="82" spans="1:21" x14ac:dyDescent="0.3">
      <c r="A82" s="112"/>
      <c r="B82" s="31"/>
      <c r="C82" s="4" t="str">
        <f>'overzicht alle'!B56</f>
        <v>BIN 1.3*</v>
      </c>
      <c r="D82" s="219" t="str">
        <f>'overzicht alle'!C56</f>
        <v>Gevelgeluidsisolatie</v>
      </c>
      <c r="E82" s="101" t="str">
        <f>'overzicht alle'!E56</f>
        <v>verplicht</v>
      </c>
      <c r="F82" s="101" t="str">
        <f>'overzicht alle'!F56</f>
        <v>voldaan</v>
      </c>
      <c r="G82" s="102"/>
      <c r="H82" s="25"/>
      <c r="I82" s="27"/>
      <c r="J82" s="327" t="str">
        <f t="shared" si="24"/>
        <v/>
      </c>
      <c r="K82" s="34" t="str">
        <f t="shared" si="23"/>
        <v/>
      </c>
      <c r="L82" s="17">
        <f t="shared" si="25"/>
        <v>0</v>
      </c>
      <c r="M82" s="361"/>
      <c r="N82" s="376"/>
      <c r="O82" s="377"/>
      <c r="P82" s="368" t="str">
        <f t="shared" si="27"/>
        <v/>
      </c>
      <c r="Q82" s="367" t="str">
        <f t="shared" si="28"/>
        <v/>
      </c>
      <c r="R82" s="367"/>
      <c r="S82" s="368">
        <f t="shared" si="26"/>
        <v>0</v>
      </c>
      <c r="T82" s="382"/>
      <c r="U82" s="404"/>
    </row>
    <row r="83" spans="1:21" x14ac:dyDescent="0.3">
      <c r="A83" s="112"/>
      <c r="B83" s="31"/>
      <c r="C83" s="4" t="str">
        <f>'overzicht alle'!B57</f>
        <v>BIN 1.4*</v>
      </c>
      <c r="D83" s="219" t="str">
        <f>'overzicht alle'!C57</f>
        <v>Installatielawaai</v>
      </c>
      <c r="E83" s="101" t="str">
        <f>'overzicht alle'!E57</f>
        <v>verplicht</v>
      </c>
      <c r="F83" s="101" t="str">
        <f>'overzicht alle'!F57</f>
        <v>voldaan</v>
      </c>
      <c r="G83" s="102"/>
      <c r="H83" s="25">
        <v>2</v>
      </c>
      <c r="I83" s="27"/>
      <c r="J83" s="327" t="str">
        <f t="shared" si="24"/>
        <v/>
      </c>
      <c r="K83" s="34" t="str">
        <f t="shared" si="23"/>
        <v/>
      </c>
      <c r="L83" s="17">
        <f t="shared" si="25"/>
        <v>0</v>
      </c>
      <c r="M83" s="361"/>
      <c r="N83" s="376"/>
      <c r="O83" s="377"/>
      <c r="P83" s="368" t="str">
        <f t="shared" si="27"/>
        <v/>
      </c>
      <c r="Q83" s="367" t="str">
        <f t="shared" si="28"/>
        <v/>
      </c>
      <c r="R83" s="367"/>
      <c r="S83" s="368">
        <f t="shared" si="26"/>
        <v>0</v>
      </c>
      <c r="T83" s="382"/>
      <c r="U83" s="404"/>
    </row>
    <row r="84" spans="1:21" x14ac:dyDescent="0.3">
      <c r="A84" s="112"/>
      <c r="B84" s="31"/>
      <c r="C84" s="4" t="str">
        <f>'overzicht alle'!B58</f>
        <v>BIN 1.5*</v>
      </c>
      <c r="D84" s="219" t="str">
        <f>'overzicht alle'!C58</f>
        <v>Ruimteakoestiek (nagalmtijd)</v>
      </c>
      <c r="E84" s="101" t="str">
        <f>'overzicht alle'!E58</f>
        <v>verplicht</v>
      </c>
      <c r="F84" s="101" t="str">
        <f>'overzicht alle'!F58</f>
        <v>voldaan</v>
      </c>
      <c r="G84" s="102"/>
      <c r="H84" s="25"/>
      <c r="I84" s="27"/>
      <c r="J84" s="327" t="str">
        <f t="shared" si="24"/>
        <v/>
      </c>
      <c r="K84" s="34" t="str">
        <f t="shared" si="23"/>
        <v/>
      </c>
      <c r="L84" s="17">
        <f t="shared" si="25"/>
        <v>0</v>
      </c>
      <c r="M84" s="361"/>
      <c r="N84" s="376"/>
      <c r="O84" s="377"/>
      <c r="P84" s="368" t="str">
        <f t="shared" si="27"/>
        <v/>
      </c>
      <c r="Q84" s="367" t="str">
        <f t="shared" si="28"/>
        <v/>
      </c>
      <c r="R84" s="367"/>
      <c r="S84" s="368">
        <f t="shared" si="26"/>
        <v>0</v>
      </c>
      <c r="T84" s="382"/>
      <c r="U84" s="404"/>
    </row>
    <row r="85" spans="1:21" x14ac:dyDescent="0.3">
      <c r="A85" s="112"/>
      <c r="B85" s="31"/>
      <c r="C85" s="4" t="str">
        <f>'overzicht alle'!B59</f>
        <v>BIN 1.6*</v>
      </c>
      <c r="D85" s="219" t="str">
        <f>'overzicht alle'!C59</f>
        <v>Geluiduistraling naar de omgeving</v>
      </c>
      <c r="E85" s="101" t="str">
        <f>'overzicht alle'!E59</f>
        <v>verplicht</v>
      </c>
      <c r="F85" s="101" t="str">
        <f>'overzicht alle'!F59</f>
        <v>voldaan</v>
      </c>
      <c r="G85" s="102"/>
      <c r="H85" s="25">
        <v>2</v>
      </c>
      <c r="I85" s="27"/>
      <c r="J85" s="327" t="str">
        <f t="shared" si="24"/>
        <v/>
      </c>
      <c r="K85" s="34" t="str">
        <f t="shared" si="23"/>
        <v/>
      </c>
      <c r="L85" s="17">
        <f t="shared" si="25"/>
        <v>0</v>
      </c>
      <c r="M85" s="361"/>
      <c r="N85" s="376"/>
      <c r="O85" s="377"/>
      <c r="P85" s="368" t="str">
        <f t="shared" si="27"/>
        <v/>
      </c>
      <c r="Q85" s="367" t="str">
        <f t="shared" si="28"/>
        <v/>
      </c>
      <c r="R85" s="367"/>
      <c r="S85" s="368">
        <f t="shared" si="26"/>
        <v>0</v>
      </c>
      <c r="T85" s="382"/>
      <c r="U85" s="404"/>
    </row>
    <row r="86" spans="1:21" x14ac:dyDescent="0.3">
      <c r="A86" s="112"/>
      <c r="B86" s="31"/>
      <c r="C86" s="4" t="str">
        <f>'overzicht alle'!B60</f>
        <v>BIN 1.7*</v>
      </c>
      <c r="D86" s="219" t="str">
        <f>'overzicht alle'!C60</f>
        <v>Buitengeluid in de onmiddellijke omgeving van het gebouw</v>
      </c>
      <c r="E86" s="101" t="str">
        <f>'overzicht alle'!E60</f>
        <v>verplicht</v>
      </c>
      <c r="F86" s="101" t="str">
        <f>'overzicht alle'!F60</f>
        <v>voldaan</v>
      </c>
      <c r="G86" s="102"/>
      <c r="H86" s="25"/>
      <c r="I86" s="27"/>
      <c r="J86" s="327" t="str">
        <f t="shared" si="24"/>
        <v/>
      </c>
      <c r="K86" s="34" t="str">
        <f t="shared" si="23"/>
        <v/>
      </c>
      <c r="L86" s="17">
        <f t="shared" si="25"/>
        <v>0</v>
      </c>
      <c r="M86" s="361"/>
      <c r="N86" s="376"/>
      <c r="O86" s="377"/>
      <c r="P86" s="368" t="str">
        <f t="shared" si="27"/>
        <v/>
      </c>
      <c r="Q86" s="367" t="str">
        <f t="shared" si="28"/>
        <v/>
      </c>
      <c r="R86" s="367"/>
      <c r="S86" s="368">
        <f t="shared" si="26"/>
        <v>0</v>
      </c>
      <c r="T86" s="382"/>
      <c r="U86" s="404"/>
    </row>
    <row r="87" spans="1:21" x14ac:dyDescent="0.3">
      <c r="A87" s="112"/>
      <c r="B87" s="31"/>
      <c r="C87" s="4" t="str">
        <f>'overzicht alle'!B61</f>
        <v>BIN 1.8*</v>
      </c>
      <c r="D87" s="219" t="str">
        <f>'overzicht alle'!C61</f>
        <v>Masterplan akoestiek</v>
      </c>
      <c r="E87" s="101" t="str">
        <f>'overzicht alle'!E61</f>
        <v>verplicht</v>
      </c>
      <c r="F87" s="101" t="str">
        <f>'overzicht alle'!F61</f>
        <v>voldaan</v>
      </c>
      <c r="G87" s="102"/>
      <c r="H87" s="25"/>
      <c r="I87" s="27"/>
      <c r="J87" s="327" t="str">
        <f t="shared" si="24"/>
        <v/>
      </c>
      <c r="K87" s="34" t="str">
        <f t="shared" si="23"/>
        <v/>
      </c>
      <c r="L87" s="17">
        <f t="shared" si="25"/>
        <v>0</v>
      </c>
      <c r="M87" s="361"/>
      <c r="N87" s="376"/>
      <c r="O87" s="377"/>
      <c r="P87" s="368" t="str">
        <f t="shared" si="27"/>
        <v/>
      </c>
      <c r="Q87" s="367" t="str">
        <f t="shared" si="28"/>
        <v/>
      </c>
      <c r="R87" s="367"/>
      <c r="S87" s="368">
        <f t="shared" si="26"/>
        <v>0</v>
      </c>
      <c r="T87" s="382"/>
      <c r="U87" s="404"/>
    </row>
    <row r="88" spans="1:21" x14ac:dyDescent="0.3">
      <c r="A88" s="23"/>
      <c r="B88" s="23"/>
      <c r="C88" s="23"/>
      <c r="D88" s="23"/>
      <c r="E88" s="23"/>
      <c r="F88" s="23"/>
      <c r="G88" s="23"/>
      <c r="H88" s="23"/>
      <c r="I88" s="23"/>
      <c r="J88" s="340"/>
      <c r="K88" s="23"/>
      <c r="L88" s="23"/>
      <c r="M88" s="361"/>
      <c r="N88" s="376"/>
      <c r="O88" s="377"/>
      <c r="P88" s="368"/>
      <c r="Q88" s="367"/>
      <c r="R88" s="367"/>
      <c r="S88" s="368"/>
      <c r="T88" s="382"/>
      <c r="U88" s="404"/>
    </row>
    <row r="89" spans="1:21" customFormat="1" ht="13.8" customHeight="1" x14ac:dyDescent="0.3">
      <c r="A89" s="30"/>
      <c r="B89" s="256"/>
      <c r="C89" s="257" t="str">
        <f>'overzicht alle'!B62</f>
        <v>BIN 2*</v>
      </c>
      <c r="D89" s="257" t="str">
        <f>'overzicht alle'!C62</f>
        <v>Thermisch comfort</v>
      </c>
      <c r="E89" s="258"/>
      <c r="F89" s="258" t="str">
        <f>'overzicht alle'!F62</f>
        <v>beter</v>
      </c>
      <c r="G89" s="257"/>
      <c r="H89" s="257"/>
      <c r="I89" s="257"/>
      <c r="J89" s="335"/>
      <c r="K89" s="320" t="str">
        <f>Q89</f>
        <v/>
      </c>
      <c r="L89" s="258"/>
      <c r="M89" s="395" t="str">
        <f>IF(K89="nvt","pass",IF(P89="","",IF(P89&gt;=U89,"pass","niet voldaan")))</f>
        <v/>
      </c>
      <c r="N89" s="364"/>
      <c r="O89" s="368"/>
      <c r="P89" s="368" t="str">
        <f>IF(OR(P90=0,P91=0,P92=0,P93=0),0,IF(AND(P90=3,P91=3,P92=3,P93=""),2,IF(AND(P90=3,P91=3,P92=3,P93=3),3,IFERROR(AVERAGE(P90:P93),""))))</f>
        <v/>
      </c>
      <c r="Q89" s="367" t="str">
        <f>IF(P89="","",IF(P89&lt;1,"niet voldaan",IF(P89&lt;2,"goed",IF(P89&lt;3,"beter","uitstekend"))))</f>
        <v/>
      </c>
      <c r="R89" s="367"/>
      <c r="S89" s="367"/>
      <c r="T89" s="382"/>
      <c r="U89" s="405">
        <f>IF(F89="uitstekend",3,IF(F89="beter",2,IF(F89="goed",1,0)))</f>
        <v>2</v>
      </c>
    </row>
    <row r="90" spans="1:21" x14ac:dyDescent="0.3">
      <c r="A90" s="112"/>
      <c r="B90" s="31"/>
      <c r="C90" s="4" t="str">
        <f>'overzicht alle'!B63</f>
        <v>BIN 2.1*</v>
      </c>
      <c r="D90" s="219" t="str">
        <f>'overzicht alle'!C63</f>
        <v>Wintercomfort</v>
      </c>
      <c r="E90" s="101" t="str">
        <f>'overzicht alle'!E63</f>
        <v>verplicht</v>
      </c>
      <c r="F90" s="101" t="str">
        <f>'overzicht alle'!F63</f>
        <v>voldaan</v>
      </c>
      <c r="G90" s="102"/>
      <c r="H90" s="25">
        <v>0</v>
      </c>
      <c r="I90" s="27"/>
      <c r="J90" s="327" t="str">
        <f t="shared" ref="J90:J93" si="29">P90</f>
        <v/>
      </c>
      <c r="K90" s="34" t="str">
        <f>Q90</f>
        <v/>
      </c>
      <c r="L90" s="17">
        <f>R90</f>
        <v>0</v>
      </c>
      <c r="M90" s="361"/>
      <c r="N90" s="376"/>
      <c r="O90" s="377"/>
      <c r="P90" s="368" t="str">
        <f t="shared" ref="P90:P92" si="30">IF(G90="voldaan",3,IF(G90="niet voldaan",0,IF(G90="nvt",0,"")))</f>
        <v/>
      </c>
      <c r="Q90" s="367" t="str">
        <f t="shared" ref="Q90:Q92" si="31">IF(G90="nvt","nvt",IF(P90=3,"uitstekend",IF(P90=0,"niet voldaan","")))</f>
        <v/>
      </c>
      <c r="R90" s="367"/>
      <c r="S90" s="368">
        <f t="shared" ref="S90:S93" si="32">R90</f>
        <v>0</v>
      </c>
      <c r="T90" s="382"/>
      <c r="U90" s="404"/>
    </row>
    <row r="91" spans="1:21" x14ac:dyDescent="0.3">
      <c r="A91" s="112"/>
      <c r="B91" s="31"/>
      <c r="C91" s="4" t="str">
        <f>'overzicht alle'!B64</f>
        <v>BIN 2.2 *</v>
      </c>
      <c r="D91" s="219" t="str">
        <f>'overzicht alle'!C64</f>
        <v>Zomercomfort</v>
      </c>
      <c r="E91" s="101" t="str">
        <f>'overzicht alle'!E64</f>
        <v>verplicht</v>
      </c>
      <c r="F91" s="101" t="str">
        <f>'overzicht alle'!F64</f>
        <v>voldaan</v>
      </c>
      <c r="G91" s="370"/>
      <c r="H91" s="25"/>
      <c r="I91" s="27"/>
      <c r="J91" s="327" t="str">
        <f t="shared" si="29"/>
        <v/>
      </c>
      <c r="K91" s="34" t="str">
        <f>Q91</f>
        <v/>
      </c>
      <c r="L91" s="17">
        <f>R91</f>
        <v>0</v>
      </c>
      <c r="M91" s="361"/>
      <c r="N91" s="376"/>
      <c r="O91" s="377"/>
      <c r="P91" s="368" t="str">
        <f t="shared" si="30"/>
        <v/>
      </c>
      <c r="Q91" s="367" t="str">
        <f t="shared" si="31"/>
        <v/>
      </c>
      <c r="R91" s="367"/>
      <c r="S91" s="368">
        <f t="shared" si="32"/>
        <v>0</v>
      </c>
      <c r="T91" s="382"/>
      <c r="U91" s="404"/>
    </row>
    <row r="92" spans="1:21" x14ac:dyDescent="0.3">
      <c r="A92" s="112"/>
      <c r="B92" s="31"/>
      <c r="C92" s="4" t="str">
        <f>'overzicht alle'!B65</f>
        <v>BIN 2.3*</v>
      </c>
      <c r="D92" s="219" t="str">
        <f>'overzicht alle'!C65</f>
        <v>Lokale thermische behaaglijkheid</v>
      </c>
      <c r="E92" s="101" t="str">
        <f>'overzicht alle'!E65</f>
        <v>verplicht</v>
      </c>
      <c r="F92" s="101" t="str">
        <f>'overzicht alle'!F65</f>
        <v>voldaan</v>
      </c>
      <c r="G92" s="370"/>
      <c r="H92" s="25">
        <v>2</v>
      </c>
      <c r="I92" s="27"/>
      <c r="J92" s="327" t="str">
        <f t="shared" si="29"/>
        <v/>
      </c>
      <c r="K92" s="34" t="str">
        <f>Q92</f>
        <v/>
      </c>
      <c r="L92" s="17">
        <f>R92</f>
        <v>0</v>
      </c>
      <c r="M92" s="361"/>
      <c r="N92" s="376"/>
      <c r="O92" s="377"/>
      <c r="P92" s="368" t="str">
        <f t="shared" si="30"/>
        <v/>
      </c>
      <c r="Q92" s="367" t="str">
        <f t="shared" si="31"/>
        <v/>
      </c>
      <c r="R92" s="367"/>
      <c r="S92" s="368">
        <f t="shared" si="32"/>
        <v>0</v>
      </c>
      <c r="T92" s="382"/>
      <c r="U92" s="404"/>
    </row>
    <row r="93" spans="1:21" x14ac:dyDescent="0.3">
      <c r="A93" s="112"/>
      <c r="B93" s="31"/>
      <c r="C93" s="4" t="str">
        <f>'overzicht alle'!B66</f>
        <v>BIN 2.4*</v>
      </c>
      <c r="D93" s="219" t="str">
        <f>'overzicht alle'!C66</f>
        <v>Relatieve vochtigheid</v>
      </c>
      <c r="E93" s="101" t="str">
        <f>'overzicht alle'!E66</f>
        <v>vrij</v>
      </c>
      <c r="F93" s="101" t="str">
        <f>'overzicht alle'!F66</f>
        <v>voldaan</v>
      </c>
      <c r="G93" s="102"/>
      <c r="H93" s="25"/>
      <c r="I93" s="27"/>
      <c r="J93" s="327" t="str">
        <f t="shared" si="29"/>
        <v/>
      </c>
      <c r="K93" s="34" t="str">
        <f>Q93</f>
        <v/>
      </c>
      <c r="L93" s="17">
        <f>R93</f>
        <v>0</v>
      </c>
      <c r="M93" s="361"/>
      <c r="N93" s="376"/>
      <c r="O93" s="377"/>
      <c r="P93" s="368" t="str">
        <f>IF(G93="voldaan",3,IF(G93="niet voldaan",0,IF(G93="nvt","","")))</f>
        <v/>
      </c>
      <c r="Q93" s="367" t="str">
        <f>IF(G93="nvt","nvt",IF(P93=3,"uitstekend",IF(P93=0,"niet voldaan","")))</f>
        <v/>
      </c>
      <c r="R93" s="367"/>
      <c r="S93" s="368">
        <f t="shared" si="32"/>
        <v>0</v>
      </c>
      <c r="T93" s="382"/>
      <c r="U93" s="404"/>
    </row>
    <row r="94" spans="1:21" x14ac:dyDescent="0.3">
      <c r="A94" s="23"/>
      <c r="B94" s="23"/>
      <c r="C94" s="23"/>
      <c r="D94" s="23"/>
      <c r="E94" s="23"/>
      <c r="F94" s="23"/>
      <c r="G94" s="23"/>
      <c r="H94" s="23"/>
      <c r="I94" s="23"/>
      <c r="J94" s="340"/>
      <c r="K94" s="23"/>
      <c r="L94" s="23"/>
      <c r="M94" s="361"/>
      <c r="N94" s="376"/>
      <c r="O94" s="377"/>
      <c r="P94" s="368"/>
      <c r="Q94" s="367"/>
      <c r="R94" s="367"/>
      <c r="S94" s="368"/>
      <c r="T94" s="382"/>
      <c r="U94" s="404"/>
    </row>
    <row r="95" spans="1:21" customFormat="1" ht="13.8" customHeight="1" x14ac:dyDescent="0.3">
      <c r="A95" s="30"/>
      <c r="B95" s="256"/>
      <c r="C95" s="257" t="str">
        <f>'overzicht alle'!B67</f>
        <v>BIN 3*</v>
      </c>
      <c r="D95" s="257" t="str">
        <f>'overzicht alle'!C67</f>
        <v>Binnenluchtkwaliteit</v>
      </c>
      <c r="E95" s="258"/>
      <c r="F95" s="258" t="str">
        <f>'overzicht alle'!F67</f>
        <v>beter</v>
      </c>
      <c r="G95" s="257"/>
      <c r="H95" s="257"/>
      <c r="I95" s="257"/>
      <c r="J95" s="335"/>
      <c r="K95" s="320" t="str">
        <f t="shared" ref="K95:K110" si="33">Q95</f>
        <v/>
      </c>
      <c r="L95" s="258"/>
      <c r="M95" s="395" t="str">
        <f>IF(K95="nvt","pass",IF(P95="","",IF(P95&gt;=U95,"pass","niet voldaan")))</f>
        <v/>
      </c>
      <c r="N95" s="364"/>
      <c r="O95" s="368"/>
      <c r="P95" s="368" t="str">
        <f>IF(OR(P96=0,P97=0,P98=0,P100=0),0,IF(AND(P96=3,P97=3,P98=3,P100=3,P99=""),2,IF(AND(P96=3,P97=3,P98=3,P100=3,P99=3),3,IFERROR(AVERAGE(P96:P100),""))))</f>
        <v/>
      </c>
      <c r="Q95" s="367" t="str">
        <f>IF(P95="","",IF(P95&lt;1,"niet voldaan",IF(P95&lt;2,"goed",IF(P95&lt;3,"beter","uitstekend"))))</f>
        <v/>
      </c>
      <c r="R95" s="367"/>
      <c r="S95" s="367"/>
      <c r="T95" s="382"/>
      <c r="U95" s="405">
        <f>IF(F95="uitstekend",3,IF(F95="beter",2,IF(F95="goed",1,0)))</f>
        <v>2</v>
      </c>
    </row>
    <row r="96" spans="1:21" x14ac:dyDescent="0.3">
      <c r="A96" s="112"/>
      <c r="B96" s="31"/>
      <c r="C96" s="4" t="str">
        <f>'overzicht alle'!B68</f>
        <v>BIN 3.1*</v>
      </c>
      <c r="D96" s="219" t="str">
        <f>'overzicht alle'!C68</f>
        <v>Klassen van de binnenluchtkwaliteit</v>
      </c>
      <c r="E96" s="101" t="str">
        <f>'overzicht alle'!E68</f>
        <v>verplicht</v>
      </c>
      <c r="F96" s="101" t="str">
        <f>'overzicht alle'!F68</f>
        <v>voldaan</v>
      </c>
      <c r="G96" s="370"/>
      <c r="H96" s="25">
        <v>3</v>
      </c>
      <c r="I96" s="27"/>
      <c r="J96" s="346" t="str">
        <f>P96</f>
        <v/>
      </c>
      <c r="K96" s="34" t="str">
        <f t="shared" si="33"/>
        <v/>
      </c>
      <c r="L96" s="17">
        <f>R96</f>
        <v>0</v>
      </c>
      <c r="M96" s="361"/>
      <c r="N96" s="376"/>
      <c r="O96" s="377"/>
      <c r="P96" s="368" t="str">
        <f>IF(G96="voldaan",3,IF(OR(G96="niet voldaan",G96="nvt"),0,""))</f>
        <v/>
      </c>
      <c r="Q96" s="367" t="str">
        <f>IF(P96=3,"uitstekend",IF(P96=0,"niet voldaan",""))</f>
        <v/>
      </c>
      <c r="R96" s="367"/>
      <c r="S96" s="368">
        <f t="shared" ref="S96:S100" si="34">R96</f>
        <v>0</v>
      </c>
      <c r="T96" s="382"/>
      <c r="U96" s="404"/>
    </row>
    <row r="97" spans="1:21" x14ac:dyDescent="0.3">
      <c r="A97" s="112"/>
      <c r="B97" s="31"/>
      <c r="C97" s="4" t="str">
        <f>'overzicht alle'!B69</f>
        <v>BIN 3.2*</v>
      </c>
      <c r="D97" s="219" t="str">
        <f>'overzicht alle'!C69</f>
        <v>Voorkomen van vervuilings- en verontreinigingsbronnen</v>
      </c>
      <c r="E97" s="101" t="str">
        <f>'overzicht alle'!E69</f>
        <v>verplicht</v>
      </c>
      <c r="F97" s="101" t="str">
        <f>'overzicht alle'!F69</f>
        <v>voldaan</v>
      </c>
      <c r="G97" s="370"/>
      <c r="H97" s="25">
        <v>3</v>
      </c>
      <c r="I97" s="27"/>
      <c r="J97" s="327" t="str">
        <f t="shared" ref="J97:J100" si="35">P97</f>
        <v/>
      </c>
      <c r="K97" s="34" t="str">
        <f t="shared" si="33"/>
        <v/>
      </c>
      <c r="L97" s="17">
        <f>R97</f>
        <v>0</v>
      </c>
      <c r="M97" s="361"/>
      <c r="N97" s="376"/>
      <c r="O97" s="377"/>
      <c r="P97" s="368" t="str">
        <f>IF(G97="voldaan",3,IF(OR(G97="niet voldaan",G97="nvt"),0,""))</f>
        <v/>
      </c>
      <c r="Q97" s="383" t="str">
        <f>IF(G97="nvt","nvt",IF(J97=0,"niet voldaan",IF(J97=1,"goed",IF(J97=2,"beter",IF(J97=3,"uitstekend","")))))</f>
        <v/>
      </c>
      <c r="R97" s="367"/>
      <c r="S97" s="368">
        <f t="shared" si="34"/>
        <v>0</v>
      </c>
      <c r="T97" s="382"/>
      <c r="U97" s="404"/>
    </row>
    <row r="98" spans="1:21" x14ac:dyDescent="0.3">
      <c r="A98" s="112"/>
      <c r="B98" s="31"/>
      <c r="C98" s="4" t="str">
        <f>'overzicht alle'!B70</f>
        <v>BIN 3.3*</v>
      </c>
      <c r="D98" s="219" t="str">
        <f>'overzicht alle'!C70</f>
        <v>Beperken van de emissies van bouwproducten in het binnenmilieu</v>
      </c>
      <c r="E98" s="101" t="str">
        <f>'overzicht alle'!E70</f>
        <v>verplicht</v>
      </c>
      <c r="F98" s="101" t="str">
        <f>'overzicht alle'!F70</f>
        <v>voldaan</v>
      </c>
      <c r="G98" s="370"/>
      <c r="H98" s="25">
        <v>3</v>
      </c>
      <c r="I98" s="27"/>
      <c r="J98" s="327" t="str">
        <f t="shared" si="35"/>
        <v/>
      </c>
      <c r="K98" s="34" t="str">
        <f t="shared" si="33"/>
        <v/>
      </c>
      <c r="L98" s="17">
        <f>R98</f>
        <v>0</v>
      </c>
      <c r="M98" s="361"/>
      <c r="N98" s="376"/>
      <c r="O98" s="377"/>
      <c r="P98" s="368" t="str">
        <f t="shared" ref="P98" si="36">IF(G98="voldaan",3,IF(G98="niet voldaan",0,IF(G98="nvt",0,"")))</f>
        <v/>
      </c>
      <c r="Q98" s="367" t="str">
        <f t="shared" ref="Q98" si="37">IF(G98="nvt","nvt",IF(P98=3,"uitstekend",IF(P98=0,"niet voldaan","")))</f>
        <v/>
      </c>
      <c r="R98" s="367"/>
      <c r="S98" s="368">
        <f t="shared" si="34"/>
        <v>0</v>
      </c>
      <c r="T98" s="382"/>
      <c r="U98" s="404"/>
    </row>
    <row r="99" spans="1:21" x14ac:dyDescent="0.3">
      <c r="A99" s="112"/>
      <c r="B99" s="31"/>
      <c r="C99" s="4" t="str">
        <f>'overzicht alle'!B71</f>
        <v>BIN 3.4*</v>
      </c>
      <c r="D99" s="219" t="str">
        <f>'overzicht alle'!C71</f>
        <v>Ontwerpen naar een zeer laag emissief gebouw</v>
      </c>
      <c r="E99" s="101" t="str">
        <f>'overzicht alle'!E71</f>
        <v>vrij</v>
      </c>
      <c r="F99" s="101" t="str">
        <f>'overzicht alle'!F71</f>
        <v>voldaan</v>
      </c>
      <c r="G99" s="102"/>
      <c r="H99" s="25">
        <v>3</v>
      </c>
      <c r="I99" s="27"/>
      <c r="J99" s="327" t="str">
        <f t="shared" si="35"/>
        <v/>
      </c>
      <c r="K99" s="34" t="str">
        <f t="shared" si="33"/>
        <v/>
      </c>
      <c r="L99" s="17">
        <f>R99</f>
        <v>0</v>
      </c>
      <c r="M99" s="361"/>
      <c r="N99" s="376"/>
      <c r="O99" s="377"/>
      <c r="P99" s="368" t="str">
        <f>IF(G99="voldaan",3,IF(G99="niet voldaan",0,IF(G99="nvt","","")))</f>
        <v/>
      </c>
      <c r="Q99" s="367" t="str">
        <f>IF(G99="nvt","nvt",IF(P99=3,"uitstekend",IF(P99=0,"niet voldaan","")))</f>
        <v/>
      </c>
      <c r="R99" s="367"/>
      <c r="S99" s="368">
        <f t="shared" si="34"/>
        <v>0</v>
      </c>
      <c r="T99" s="382"/>
      <c r="U99" s="404"/>
    </row>
    <row r="100" spans="1:21" x14ac:dyDescent="0.3">
      <c r="A100" s="112"/>
      <c r="B100" s="31"/>
      <c r="C100" s="4" t="str">
        <f>'overzicht alle'!B72</f>
        <v>BIN 3.5*</v>
      </c>
      <c r="D100" s="219" t="str">
        <f>'overzicht alle'!C72</f>
        <v>Openen van ramen</v>
      </c>
      <c r="E100" s="101" t="str">
        <f>'overzicht alle'!E72</f>
        <v>verplicht</v>
      </c>
      <c r="F100" s="101" t="str">
        <f>'overzicht alle'!F72</f>
        <v>voldaan</v>
      </c>
      <c r="G100" s="102"/>
      <c r="H100" s="25">
        <v>3</v>
      </c>
      <c r="I100" s="27"/>
      <c r="J100" s="327" t="str">
        <f t="shared" si="35"/>
        <v/>
      </c>
      <c r="K100" s="34" t="str">
        <f t="shared" si="33"/>
        <v/>
      </c>
      <c r="L100" s="17">
        <f>R100</f>
        <v>0</v>
      </c>
      <c r="M100" s="361"/>
      <c r="N100" s="376"/>
      <c r="O100" s="377"/>
      <c r="P100" s="368" t="str">
        <f t="shared" ref="P100" si="38">IF(G100="voldaan",3,IF(G100="niet voldaan",0,IF(G100="nvt",0,"")))</f>
        <v/>
      </c>
      <c r="Q100" s="367" t="str">
        <f t="shared" ref="Q100" si="39">IF(G100="nvt","nvt",IF(P100=3,"uitstekend",IF(P100=0,"niet voldaan","")))</f>
        <v/>
      </c>
      <c r="R100" s="367"/>
      <c r="S100" s="368">
        <f t="shared" si="34"/>
        <v>0</v>
      </c>
      <c r="T100" s="382"/>
      <c r="U100" s="404"/>
    </row>
    <row r="101" spans="1:21" customFormat="1" ht="13.8" customHeight="1" x14ac:dyDescent="0.3">
      <c r="A101" s="30"/>
      <c r="B101" s="263" t="s">
        <v>437</v>
      </c>
      <c r="C101" s="228"/>
      <c r="D101" s="231"/>
      <c r="E101" s="232"/>
      <c r="F101" s="232"/>
      <c r="G101" s="233"/>
      <c r="H101" s="234"/>
      <c r="I101" s="235"/>
      <c r="J101" s="338"/>
      <c r="K101" s="232" t="str">
        <f t="shared" si="33"/>
        <v/>
      </c>
      <c r="L101" s="232"/>
      <c r="M101" s="395" t="str">
        <f>IF(K101="nvt","pass",IF(P101="","",IF(P101&gt;=U101,"pass","niet voldaan")))</f>
        <v/>
      </c>
      <c r="N101" s="364"/>
      <c r="O101" s="368"/>
      <c r="P101" s="368"/>
      <c r="Q101" s="367" t="str">
        <f>IF(Q102="nvt","",IF(Q102="goed","goed",IF(Q102="beter","beter",IF(Q102="uitstekend","uitstekend",IF(Q102="","","niet voldaan")))))</f>
        <v/>
      </c>
      <c r="R101" s="367"/>
      <c r="S101" s="367"/>
      <c r="T101" s="382"/>
      <c r="U101" s="405"/>
    </row>
    <row r="102" spans="1:21" x14ac:dyDescent="0.3">
      <c r="A102" s="112"/>
      <c r="B102" s="220" t="s">
        <v>191</v>
      </c>
      <c r="C102" s="221" t="str">
        <f>C100</f>
        <v>BIN 3.5*</v>
      </c>
      <c r="D102" s="225" t="str">
        <f>D100</f>
        <v>Openen van ramen</v>
      </c>
      <c r="E102" s="101" t="s">
        <v>201</v>
      </c>
      <c r="F102" s="101" t="s">
        <v>29</v>
      </c>
      <c r="G102" s="102"/>
      <c r="H102" s="25">
        <v>3</v>
      </c>
      <c r="I102" s="27"/>
      <c r="J102" s="327" t="str">
        <f t="shared" ref="J102" si="40">P102</f>
        <v/>
      </c>
      <c r="K102" s="34" t="str">
        <f t="shared" si="33"/>
        <v/>
      </c>
      <c r="L102" s="17">
        <f>R102</f>
        <v>0</v>
      </c>
      <c r="M102" s="361"/>
      <c r="N102" s="376"/>
      <c r="O102" s="377"/>
      <c r="P102" s="368" t="str">
        <f>IF(G102="goed",1,IF(G102="beter",2,IF(G102="uitstekend",3,IF(G102="nvt","nvt",""))))</f>
        <v/>
      </c>
      <c r="Q102" s="367" t="str">
        <f>IF(G102="nvt","nvt",IF(P102=3,"uitstekend",IF(P102=0,"niet voldaan","")))</f>
        <v/>
      </c>
      <c r="R102" s="367"/>
      <c r="S102" s="368">
        <f>R102</f>
        <v>0</v>
      </c>
      <c r="T102" s="382" t="str">
        <f>IF(G102="nvt",0,IF(G102="goed",1,IF(G102="beter",2,IF(G102="uitstekend",3,""))))</f>
        <v/>
      </c>
      <c r="U102" s="404"/>
    </row>
    <row r="103" spans="1:21" customFormat="1" ht="13.8" customHeight="1" x14ac:dyDescent="0.3">
      <c r="A103" s="30"/>
      <c r="B103" s="227"/>
      <c r="C103" s="228"/>
      <c r="D103" s="231"/>
      <c r="E103" s="232"/>
      <c r="F103" s="232"/>
      <c r="G103" s="233"/>
      <c r="H103" s="234"/>
      <c r="I103" s="235"/>
      <c r="J103" s="338"/>
      <c r="K103" s="232" t="str">
        <f t="shared" si="33"/>
        <v/>
      </c>
      <c r="L103" s="232"/>
      <c r="M103" s="395" t="str">
        <f>IF(K103="nvt","pass",IF(P103="","",IF(P103&gt;=U103,"pass","niet voldaan")))</f>
        <v/>
      </c>
      <c r="N103" s="364"/>
      <c r="O103" s="368"/>
      <c r="P103" s="368"/>
      <c r="Q103" s="367" t="str">
        <f>IF(Q104="nvt","",IF(Q104="goed","goed",IF(Q104="beter","beter",IF(Q104="uitstekend","uitstekend",IF(Q104="","","niet voldaan")))))</f>
        <v/>
      </c>
      <c r="R103" s="367"/>
      <c r="S103" s="367"/>
      <c r="T103" s="382"/>
      <c r="U103" s="405"/>
    </row>
    <row r="104" spans="1:21" x14ac:dyDescent="0.3">
      <c r="A104" s="112"/>
      <c r="B104" s="220" t="s">
        <v>191</v>
      </c>
      <c r="C104" s="221" t="s">
        <v>285</v>
      </c>
      <c r="D104" s="225" t="str">
        <f>'overzicht alle'!C68</f>
        <v>Klassen van de binnenluchtkwaliteit</v>
      </c>
      <c r="E104" s="101" t="s">
        <v>31</v>
      </c>
      <c r="F104" s="101" t="s">
        <v>1</v>
      </c>
      <c r="G104" s="102"/>
      <c r="H104" s="25">
        <v>3</v>
      </c>
      <c r="I104" s="27"/>
      <c r="J104" s="327" t="str">
        <f t="shared" ref="J104" si="41">P104</f>
        <v/>
      </c>
      <c r="K104" s="34" t="str">
        <f t="shared" si="33"/>
        <v/>
      </c>
      <c r="L104" s="17">
        <f>R104</f>
        <v>0</v>
      </c>
      <c r="M104" s="361"/>
      <c r="N104" s="376"/>
      <c r="O104" s="377"/>
      <c r="P104" s="368" t="str">
        <f>IF(G104="goed",1,IF(G104="beter",2,IF(G104="uitstekend",3,IF(G104="nvt","nvt",""))))</f>
        <v/>
      </c>
      <c r="Q104" s="383" t="str">
        <f>IF(G104="nvt","nvt",IF(J104=0,"niet voldaan",IF(J104=1,"goed",IF(J104=2,"beter",IF(J104=3,"uitstekend","")))))</f>
        <v/>
      </c>
      <c r="R104" s="367"/>
      <c r="S104" s="368">
        <f>R104</f>
        <v>0</v>
      </c>
      <c r="T104" s="382" t="str">
        <f>IF(G104="nvt",0,IF(G104="goed",1,IF(G104="beter",2,IF(G104="uitstekend",3,""))))</f>
        <v/>
      </c>
      <c r="U104" s="404"/>
    </row>
    <row r="105" spans="1:21" customFormat="1" ht="13.8" customHeight="1" x14ac:dyDescent="0.3">
      <c r="A105" s="30"/>
      <c r="B105" s="227"/>
      <c r="C105" s="228"/>
      <c r="D105" s="231"/>
      <c r="E105" s="232"/>
      <c r="F105" s="232"/>
      <c r="G105" s="233"/>
      <c r="H105" s="234"/>
      <c r="I105" s="235"/>
      <c r="J105" s="338"/>
      <c r="K105" s="232" t="str">
        <f t="shared" si="33"/>
        <v/>
      </c>
      <c r="L105" s="232"/>
      <c r="M105" s="395" t="str">
        <f>IF(K105="nvt","pass",IF(P105="","",IF(P105&gt;=U105,"pass","niet voldaan")))</f>
        <v/>
      </c>
      <c r="N105" s="364"/>
      <c r="O105" s="368"/>
      <c r="P105" s="368"/>
      <c r="Q105" s="367" t="str">
        <f>IF(Q106="nvt","",IF(Q106="goed","goed",IF(Q106="beter","beter",IF(Q106="uitstekend","uitstekend",IF(Q106="","","niet voldaan")))))</f>
        <v/>
      </c>
      <c r="R105" s="367"/>
      <c r="S105" s="367"/>
      <c r="T105" s="382"/>
      <c r="U105" s="405"/>
    </row>
    <row r="106" spans="1:21" x14ac:dyDescent="0.3">
      <c r="A106" s="112"/>
      <c r="B106" s="264" t="s">
        <v>193</v>
      </c>
      <c r="C106" s="275" t="str">
        <f>C97</f>
        <v>BIN 3.2*</v>
      </c>
      <c r="D106" s="274" t="str">
        <f>D97</f>
        <v>Voorkomen van vervuilings- en verontreinigingsbronnen</v>
      </c>
      <c r="E106" s="101" t="s">
        <v>31</v>
      </c>
      <c r="F106" s="101" t="s">
        <v>43</v>
      </c>
      <c r="G106" s="102"/>
      <c r="H106" s="25">
        <v>3</v>
      </c>
      <c r="I106" s="27"/>
      <c r="J106" s="327" t="str">
        <f t="shared" ref="J106" si="42">P106</f>
        <v/>
      </c>
      <c r="K106" s="34" t="str">
        <f t="shared" si="33"/>
        <v/>
      </c>
      <c r="L106" s="17">
        <f>R106</f>
        <v>0</v>
      </c>
      <c r="M106" s="361"/>
      <c r="N106" s="376"/>
      <c r="O106" s="377"/>
      <c r="P106" s="368" t="str">
        <f>IF(G106="goed",1,IF(G106="beter",2,IF(G106="uitstekend",3,IF(G106="nvt","nvt",""))))</f>
        <v/>
      </c>
      <c r="Q106" s="383" t="str">
        <f>IF(G106="nvt","nvt",IF(J106=0,"niet voldaan",IF(J106=1,"goed",IF(J106=2,"beter",IF(J106=3,"uitstekend","")))))</f>
        <v/>
      </c>
      <c r="R106" s="367"/>
      <c r="S106" s="368">
        <f>R106</f>
        <v>0</v>
      </c>
      <c r="T106" s="382" t="str">
        <f>IF(G106="nvt",0,IF(G106="goed",1,IF(G106="beter",2,IF(G106="uitstekend",3,""))))</f>
        <v/>
      </c>
      <c r="U106" s="404"/>
    </row>
    <row r="107" spans="1:21" customFormat="1" ht="13.8" customHeight="1" x14ac:dyDescent="0.3">
      <c r="A107" s="30"/>
      <c r="B107" s="227"/>
      <c r="C107" s="228"/>
      <c r="D107" s="231"/>
      <c r="E107" s="232"/>
      <c r="F107" s="232"/>
      <c r="G107" s="233"/>
      <c r="H107" s="234"/>
      <c r="I107" s="235"/>
      <c r="J107" s="338"/>
      <c r="K107" s="232" t="str">
        <f t="shared" si="33"/>
        <v/>
      </c>
      <c r="L107" s="232"/>
      <c r="M107" s="395" t="str">
        <f>IF(K107="nvt","pass",IF(P107="","",IF(P107&gt;=U107,"pass","niet voldaan")))</f>
        <v/>
      </c>
      <c r="N107" s="364"/>
      <c r="O107" s="368"/>
      <c r="P107" s="368"/>
      <c r="Q107" s="367" t="str">
        <f>IF(Q108="nvt","",IF(Q108="goed","goed",IF(Q108="beter","beter",IF(Q108="uitstekend","uitstekend",IF(Q108="","","niet voldaan")))))</f>
        <v/>
      </c>
      <c r="R107" s="367"/>
      <c r="S107" s="367"/>
      <c r="T107" s="382"/>
      <c r="U107" s="405"/>
    </row>
    <row r="108" spans="1:21" x14ac:dyDescent="0.3">
      <c r="A108" s="112"/>
      <c r="B108" s="220" t="s">
        <v>192</v>
      </c>
      <c r="C108" s="221" t="str">
        <f>C98</f>
        <v>BIN 3.3*</v>
      </c>
      <c r="D108" s="219" t="str">
        <f>D98</f>
        <v>Beperken van de emissies van bouwproducten in het binnenmilieu</v>
      </c>
      <c r="E108" s="101" t="s">
        <v>201</v>
      </c>
      <c r="F108" s="101" t="s">
        <v>29</v>
      </c>
      <c r="G108" s="102"/>
      <c r="H108" s="25">
        <v>3</v>
      </c>
      <c r="I108" s="27"/>
      <c r="J108" s="327" t="str">
        <f t="shared" ref="J108" si="43">P108</f>
        <v/>
      </c>
      <c r="K108" s="34" t="str">
        <f t="shared" si="33"/>
        <v/>
      </c>
      <c r="L108" s="17">
        <f>R108</f>
        <v>0</v>
      </c>
      <c r="M108" s="361"/>
      <c r="N108" s="376"/>
      <c r="O108" s="377"/>
      <c r="P108" s="368" t="str">
        <f>IF(G108="goed",1,IF(G108="beter",2,IF(G108="uitstekend",3,IF(G108="nvt","nvt",""))))</f>
        <v/>
      </c>
      <c r="Q108" s="367" t="str">
        <f>IF(G108="nvt","nvt",IF(P108=3,"uitstekend",IF(P108=0,"niet voldaan","")))</f>
        <v/>
      </c>
      <c r="R108" s="367"/>
      <c r="S108" s="368">
        <f>R108</f>
        <v>0</v>
      </c>
      <c r="T108" s="382" t="str">
        <f>IF(G108="nvt",0,IF(G108="goed",1,IF(G108="beter",2,IF(G108="uitstekend",3,""))))</f>
        <v/>
      </c>
      <c r="U108" s="404"/>
    </row>
    <row r="109" spans="1:21" customFormat="1" ht="13.8" customHeight="1" x14ac:dyDescent="0.3">
      <c r="A109" s="30"/>
      <c r="B109" s="227"/>
      <c r="C109" s="228"/>
      <c r="D109" s="231"/>
      <c r="E109" s="232"/>
      <c r="F109" s="232"/>
      <c r="G109" s="233"/>
      <c r="H109" s="234"/>
      <c r="I109" s="235"/>
      <c r="J109" s="338"/>
      <c r="K109" s="232" t="str">
        <f t="shared" si="33"/>
        <v/>
      </c>
      <c r="L109" s="232"/>
      <c r="M109" s="395" t="str">
        <f>IF(K109="nvt","pass",IF(P109="","",IF(P109&gt;=U109,"pass","niet voldaan")))</f>
        <v/>
      </c>
      <c r="N109" s="364"/>
      <c r="O109" s="368"/>
      <c r="P109" s="368"/>
      <c r="Q109" s="367" t="str">
        <f>IF(Q110="nvt","",IF(Q110="goed","goed",IF(Q110="beter","beter",IF(Q110="uitstekend","uitstekend",IF(Q110="","","niet voldaan")))))</f>
        <v/>
      </c>
      <c r="R109" s="367"/>
      <c r="S109" s="367"/>
      <c r="T109" s="382"/>
      <c r="U109" s="405"/>
    </row>
    <row r="110" spans="1:21" x14ac:dyDescent="0.3">
      <c r="A110" s="112"/>
      <c r="B110" s="264" t="s">
        <v>193</v>
      </c>
      <c r="C110" s="275" t="str">
        <f>C108</f>
        <v>BIN 3.3*</v>
      </c>
      <c r="D110" s="274" t="str">
        <f>D108</f>
        <v>Beperken van de emissies van bouwproducten in het binnenmilieu</v>
      </c>
      <c r="E110" s="101" t="s">
        <v>201</v>
      </c>
      <c r="F110" s="101" t="s">
        <v>29</v>
      </c>
      <c r="G110" s="102"/>
      <c r="H110" s="25">
        <v>3</v>
      </c>
      <c r="I110" s="27"/>
      <c r="J110" s="327" t="str">
        <f t="shared" ref="J110" si="44">P110</f>
        <v/>
      </c>
      <c r="K110" s="34" t="str">
        <f t="shared" si="33"/>
        <v/>
      </c>
      <c r="L110" s="17">
        <f>R110</f>
        <v>0</v>
      </c>
      <c r="M110" s="361"/>
      <c r="N110" s="376"/>
      <c r="O110" s="377"/>
      <c r="P110" s="368" t="str">
        <f>IF(G110="goed",1,IF(G110="beter",2,IF(G110="uitstekend",3,IF(G110="nvt","nvt",""))))</f>
        <v/>
      </c>
      <c r="Q110" s="367" t="str">
        <f>IF(G110="nvt","nvt",IF(P110=3,"uitstekend",IF(P110=0,"niet voldaan","")))</f>
        <v/>
      </c>
      <c r="R110" s="367"/>
      <c r="S110" s="368">
        <f>R110</f>
        <v>0</v>
      </c>
      <c r="T110" s="382" t="str">
        <f>IF(G110="nvt",0,IF(G110="goed",1,IF(G110="beter",2,IF(G110="uitstekend",3,""))))</f>
        <v/>
      </c>
      <c r="U110" s="404"/>
    </row>
    <row r="111" spans="1:21" x14ac:dyDescent="0.3">
      <c r="A111" s="23"/>
      <c r="B111" s="23"/>
      <c r="C111" s="23"/>
      <c r="D111" s="23"/>
      <c r="E111" s="23"/>
      <c r="F111" s="23"/>
      <c r="G111" s="23"/>
      <c r="H111" s="23"/>
      <c r="I111" s="23"/>
      <c r="J111" s="340"/>
      <c r="K111" s="23"/>
      <c r="L111" s="23"/>
      <c r="M111" s="361"/>
      <c r="N111" s="376"/>
      <c r="O111" s="377"/>
      <c r="P111" s="368"/>
      <c r="Q111" s="367"/>
      <c r="R111" s="367"/>
      <c r="S111" s="368"/>
      <c r="T111" s="382"/>
      <c r="U111" s="404"/>
    </row>
    <row r="112" spans="1:21" customFormat="1" ht="13.8" customHeight="1" x14ac:dyDescent="0.3">
      <c r="A112" s="30"/>
      <c r="B112" s="256"/>
      <c r="C112" s="257" t="str">
        <f>'overzicht alle'!B73</f>
        <v>BIN 4*</v>
      </c>
      <c r="D112" s="257" t="str">
        <f>'overzicht alle'!C73</f>
        <v>Visueel comfort</v>
      </c>
      <c r="E112" s="258"/>
      <c r="F112" s="258" t="str">
        <f>'overzicht alle'!F73</f>
        <v>beter</v>
      </c>
      <c r="G112" s="257"/>
      <c r="H112" s="257"/>
      <c r="I112" s="257"/>
      <c r="J112" s="335"/>
      <c r="K112" s="320" t="str">
        <f>Q112</f>
        <v/>
      </c>
      <c r="L112" s="258"/>
      <c r="M112" s="395" t="str">
        <f>IF(K112="nvt","pass",IF(P112="","",IF(P112&gt;=U112,"pass","niet voldaan")))</f>
        <v/>
      </c>
      <c r="N112" s="364"/>
      <c r="O112" s="368"/>
      <c r="P112" s="368" t="str" cm="1">
        <f t="array" ref="P112">IF(OR(P115:P122=0,P113=0),0,IF(AND(P113=3,P115:P122=3,OR(P114=0,P114="")),2,IF(AND(P113=3,P115:P122=3,P114&gt;0.5),3,"")))</f>
        <v/>
      </c>
      <c r="Q112" s="367" t="str">
        <f>IF(P112="","",IF(P112&lt;1,"niet voldaan",IF(P112&lt;2,"goed",IF(P112&lt;3,"beter","uitstekend"))))</f>
        <v/>
      </c>
      <c r="R112" s="367"/>
      <c r="S112" s="367"/>
      <c r="T112" s="382"/>
      <c r="U112" s="405">
        <f>IF(F112="uitstekend",3,IF(F112="beter",2,IF(F112="goed",1,0)))</f>
        <v>2</v>
      </c>
    </row>
    <row r="113" spans="1:21" x14ac:dyDescent="0.3">
      <c r="A113" s="112"/>
      <c r="B113" s="31"/>
      <c r="C113" s="4" t="str">
        <f>'overzicht alle'!B74</f>
        <v>BIN 4.1.1*</v>
      </c>
      <c r="D113" s="219" t="str">
        <f>'overzicht alle'!C74</f>
        <v>Daglichttoetreding</v>
      </c>
      <c r="E113" s="101" t="str">
        <f>'overzicht alle'!E74</f>
        <v>verplicht</v>
      </c>
      <c r="F113" s="101" t="str">
        <f>'overzicht alle'!F74</f>
        <v>voldaan</v>
      </c>
      <c r="G113" s="102"/>
      <c r="H113" s="25"/>
      <c r="I113" s="27"/>
      <c r="J113" s="327" t="str">
        <f t="shared" ref="J113:J122" si="45">P113</f>
        <v/>
      </c>
      <c r="K113" s="34" t="str">
        <f t="shared" ref="K113:K122" si="46">Q113</f>
        <v/>
      </c>
      <c r="L113" s="17">
        <f t="shared" ref="L113:L122" si="47">R113</f>
        <v>0</v>
      </c>
      <c r="M113" s="361"/>
      <c r="N113" s="376"/>
      <c r="O113" s="377"/>
      <c r="P113" s="368" t="str">
        <f t="shared" ref="P113" si="48">IF(G113="voldaan",3,IF(G113="niet voldaan",0,IF(G113="nvt",0,"")))</f>
        <v/>
      </c>
      <c r="Q113" s="367" t="str">
        <f t="shared" ref="Q113" si="49">IF(G113="nvt","nvt",IF(P113=3,"uitstekend",IF(P113=0,"niet voldaan","")))</f>
        <v/>
      </c>
      <c r="R113" s="367"/>
      <c r="S113" s="368">
        <f t="shared" ref="S113:S122" si="50">R113</f>
        <v>0</v>
      </c>
      <c r="T113" s="382"/>
      <c r="U113" s="404"/>
    </row>
    <row r="114" spans="1:21" x14ac:dyDescent="0.3">
      <c r="A114" s="112"/>
      <c r="B114" s="31"/>
      <c r="C114" s="4" t="str">
        <f>'overzicht alle'!B75</f>
        <v>BIN 4.1.2*</v>
      </c>
      <c r="D114" s="219" t="str">
        <f>'overzicht alle'!C75</f>
        <v>Verhoogde daglichtblootstelling</v>
      </c>
      <c r="E114" s="101" t="str">
        <f>'overzicht alle'!E75</f>
        <v>vrij</v>
      </c>
      <c r="F114" s="101" t="str">
        <f>'overzicht alle'!F75</f>
        <v>goed</v>
      </c>
      <c r="G114" s="102"/>
      <c r="H114" s="25">
        <v>3</v>
      </c>
      <c r="I114" s="27"/>
      <c r="J114" s="327" t="str">
        <f t="shared" si="45"/>
        <v/>
      </c>
      <c r="K114" s="34" t="str">
        <f t="shared" si="46"/>
        <v/>
      </c>
      <c r="L114" s="17">
        <f t="shared" si="47"/>
        <v>0</v>
      </c>
      <c r="M114" s="361"/>
      <c r="N114" s="376"/>
      <c r="O114" s="377"/>
      <c r="P114" s="368" t="str">
        <f>IF(G114="goed",1,IF(G114="beter",2,IF(G114="uitstekend",3,IF(G114="nvt",0,""))))</f>
        <v/>
      </c>
      <c r="Q114" s="383" t="str">
        <f>IF(G114="nvt","nvt",IF(J114=0,"niet voldaan",IF(J114=1,"goed",IF(J114=2,"beter",IF(J114=3,"uitstekend","")))))</f>
        <v/>
      </c>
      <c r="R114" s="367"/>
      <c r="S114" s="368">
        <f>R114</f>
        <v>0</v>
      </c>
      <c r="T114" s="382" t="str">
        <f>IF(G114="nvt",0,IF(G114="goed",1,IF(G114="beter",2,IF(G114="uitstekend",3,""))))</f>
        <v/>
      </c>
      <c r="U114" s="404"/>
    </row>
    <row r="115" spans="1:21" x14ac:dyDescent="0.3">
      <c r="A115" s="112"/>
      <c r="B115" s="31"/>
      <c r="C115" s="4" t="str">
        <f>'overzicht alle'!B76</f>
        <v>BIN 4.2*</v>
      </c>
      <c r="D115" s="219" t="str">
        <f>'overzicht alle'!C76</f>
        <v>Verblinding</v>
      </c>
      <c r="E115" s="101" t="str">
        <f>'overzicht alle'!E76</f>
        <v>verplicht</v>
      </c>
      <c r="F115" s="101" t="str">
        <f>'overzicht alle'!F76</f>
        <v>voldaan</v>
      </c>
      <c r="G115" s="102"/>
      <c r="H115" s="25">
        <v>3</v>
      </c>
      <c r="I115" s="27"/>
      <c r="J115" s="327" t="str">
        <f t="shared" si="45"/>
        <v/>
      </c>
      <c r="K115" s="34" t="str">
        <f t="shared" si="46"/>
        <v/>
      </c>
      <c r="L115" s="17">
        <f t="shared" si="47"/>
        <v>0</v>
      </c>
      <c r="M115" s="361"/>
      <c r="N115" s="376"/>
      <c r="O115" s="377"/>
      <c r="P115" s="368" t="str">
        <f t="shared" ref="P115:P122" si="51">IF(G115="voldaan",3,IF(G115="niet voldaan",0,IF(G115="nvt",0,"")))</f>
        <v/>
      </c>
      <c r="Q115" s="367" t="str">
        <f t="shared" ref="Q115:Q122" si="52">IF(G115="nvt","nvt",IF(P115=3,"uitstekend",IF(P115=0,"niet voldaan","")))</f>
        <v/>
      </c>
      <c r="R115" s="367"/>
      <c r="S115" s="368">
        <f t="shared" si="50"/>
        <v>0</v>
      </c>
      <c r="T115" s="382"/>
      <c r="U115" s="404"/>
    </row>
    <row r="116" spans="1:21" x14ac:dyDescent="0.3">
      <c r="A116" s="112"/>
      <c r="B116" s="31"/>
      <c r="C116" s="4" t="str">
        <f>'overzicht alle'!B77</f>
        <v>BIN 4.3*</v>
      </c>
      <c r="D116" s="219" t="str">
        <f>'overzicht alle'!C77</f>
        <v>Basiseisen kunstlicht conform NBN EN 12464-1/2 </v>
      </c>
      <c r="E116" s="101" t="str">
        <f>'overzicht alle'!E77</f>
        <v>verplicht</v>
      </c>
      <c r="F116" s="101" t="str">
        <f>'overzicht alle'!F77</f>
        <v>voldaan</v>
      </c>
      <c r="G116" s="102"/>
      <c r="H116" s="25">
        <v>3</v>
      </c>
      <c r="I116" s="27"/>
      <c r="J116" s="327" t="str">
        <f t="shared" si="45"/>
        <v/>
      </c>
      <c r="K116" s="34" t="str">
        <f t="shared" si="46"/>
        <v/>
      </c>
      <c r="L116" s="17">
        <f t="shared" si="47"/>
        <v>0</v>
      </c>
      <c r="M116" s="361"/>
      <c r="N116" s="376"/>
      <c r="O116" s="377"/>
      <c r="P116" s="368" t="str">
        <f t="shared" si="51"/>
        <v/>
      </c>
      <c r="Q116" s="367" t="str">
        <f t="shared" si="52"/>
        <v/>
      </c>
      <c r="R116" s="367"/>
      <c r="S116" s="368">
        <f t="shared" si="50"/>
        <v>0</v>
      </c>
      <c r="T116" s="382"/>
      <c r="U116" s="404"/>
    </row>
    <row r="117" spans="1:21" x14ac:dyDescent="0.3">
      <c r="A117" s="112"/>
      <c r="B117" s="31"/>
      <c r="C117" s="4" t="str">
        <f>'overzicht alle'!B78</f>
        <v>BIN 4.4*</v>
      </c>
      <c r="D117" s="219" t="str">
        <f>'overzicht alle'!C78</f>
        <v>(Uit)Zicht</v>
      </c>
      <c r="E117" s="101" t="str">
        <f>'overzicht alle'!E78</f>
        <v>verplicht</v>
      </c>
      <c r="F117" s="101" t="str">
        <f>'overzicht alle'!F78</f>
        <v>voldaan</v>
      </c>
      <c r="G117" s="102"/>
      <c r="H117" s="25">
        <v>3</v>
      </c>
      <c r="I117" s="27"/>
      <c r="J117" s="327" t="str">
        <f t="shared" si="45"/>
        <v/>
      </c>
      <c r="K117" s="34" t="str">
        <f t="shared" si="46"/>
        <v/>
      </c>
      <c r="L117" s="17">
        <f t="shared" si="47"/>
        <v>0</v>
      </c>
      <c r="M117" s="361"/>
      <c r="N117" s="376"/>
      <c r="O117" s="377"/>
      <c r="P117" s="368" t="str">
        <f t="shared" si="51"/>
        <v/>
      </c>
      <c r="Q117" s="367" t="str">
        <f t="shared" si="52"/>
        <v/>
      </c>
      <c r="R117" s="367"/>
      <c r="S117" s="368">
        <f t="shared" si="50"/>
        <v>0</v>
      </c>
      <c r="T117" s="382"/>
      <c r="U117" s="404"/>
    </row>
    <row r="118" spans="1:21" x14ac:dyDescent="0.3">
      <c r="A118" s="112"/>
      <c r="B118" s="31"/>
      <c r="C118" s="4" t="str">
        <f>'overzicht alle'!B79</f>
        <v>BIN 4.5*</v>
      </c>
      <c r="D118" s="219" t="str">
        <f>'overzicht alle'!C79</f>
        <v>Zonlichttoetreding</v>
      </c>
      <c r="E118" s="101" t="str">
        <f>'overzicht alle'!E79</f>
        <v>verplicht</v>
      </c>
      <c r="F118" s="101" t="str">
        <f>'overzicht alle'!F79</f>
        <v>voldaan</v>
      </c>
      <c r="G118" s="102"/>
      <c r="H118" s="25">
        <v>3</v>
      </c>
      <c r="I118" s="27"/>
      <c r="J118" s="327" t="str">
        <f t="shared" si="45"/>
        <v/>
      </c>
      <c r="K118" s="34" t="str">
        <f t="shared" si="46"/>
        <v/>
      </c>
      <c r="L118" s="17">
        <f t="shared" si="47"/>
        <v>0</v>
      </c>
      <c r="M118" s="361"/>
      <c r="N118" s="376"/>
      <c r="O118" s="377"/>
      <c r="P118" s="368" t="str">
        <f t="shared" si="51"/>
        <v/>
      </c>
      <c r="Q118" s="367" t="str">
        <f t="shared" si="52"/>
        <v/>
      </c>
      <c r="R118" s="367"/>
      <c r="S118" s="368">
        <f t="shared" si="50"/>
        <v>0</v>
      </c>
      <c r="T118" s="382"/>
      <c r="U118" s="404"/>
    </row>
    <row r="119" spans="1:21" x14ac:dyDescent="0.3">
      <c r="A119" s="112"/>
      <c r="B119" s="31"/>
      <c r="C119" s="4" t="str">
        <f>'overzicht alle'!B80</f>
        <v>BIN 4.6*</v>
      </c>
      <c r="D119" s="219" t="str">
        <f>'overzicht alle'!C80</f>
        <v>Zicht naar buiten bij gesloten zonnewering</v>
      </c>
      <c r="E119" s="101" t="str">
        <f>'overzicht alle'!E80</f>
        <v>verplicht</v>
      </c>
      <c r="F119" s="101" t="str">
        <f>'overzicht alle'!F80</f>
        <v>voldaan</v>
      </c>
      <c r="G119" s="102"/>
      <c r="H119" s="25"/>
      <c r="I119" s="27"/>
      <c r="J119" s="327" t="str">
        <f t="shared" si="45"/>
        <v/>
      </c>
      <c r="K119" s="34" t="str">
        <f t="shared" si="46"/>
        <v/>
      </c>
      <c r="L119" s="17">
        <f t="shared" si="47"/>
        <v>0</v>
      </c>
      <c r="M119" s="361"/>
      <c r="N119" s="376"/>
      <c r="O119" s="377"/>
      <c r="P119" s="368" t="str">
        <f t="shared" si="51"/>
        <v/>
      </c>
      <c r="Q119" s="367" t="str">
        <f t="shared" si="52"/>
        <v/>
      </c>
      <c r="R119" s="367"/>
      <c r="S119" s="368">
        <f t="shared" si="50"/>
        <v>0</v>
      </c>
      <c r="T119" s="382"/>
      <c r="U119" s="404"/>
    </row>
    <row r="120" spans="1:21" x14ac:dyDescent="0.3">
      <c r="A120" s="112"/>
      <c r="B120" s="31"/>
      <c r="C120" s="4" t="str">
        <f>'overzicht alle'!B81</f>
        <v>BIN 4.7*</v>
      </c>
      <c r="D120" s="219" t="str">
        <f>'overzicht alle'!C81</f>
        <v>Betere kleurweergave kunstlicht</v>
      </c>
      <c r="E120" s="101" t="str">
        <f>'overzicht alle'!E81</f>
        <v>verplicht</v>
      </c>
      <c r="F120" s="101" t="str">
        <f>'overzicht alle'!F81</f>
        <v>voldaan</v>
      </c>
      <c r="G120" s="102"/>
      <c r="H120" s="25"/>
      <c r="I120" s="27"/>
      <c r="J120" s="327" t="str">
        <f t="shared" si="45"/>
        <v/>
      </c>
      <c r="K120" s="34" t="str">
        <f t="shared" si="46"/>
        <v/>
      </c>
      <c r="L120" s="17">
        <f t="shared" si="47"/>
        <v>0</v>
      </c>
      <c r="M120" s="361"/>
      <c r="N120" s="376"/>
      <c r="O120" s="377"/>
      <c r="P120" s="368" t="str">
        <f t="shared" si="51"/>
        <v/>
      </c>
      <c r="Q120" s="367" t="str">
        <f t="shared" si="52"/>
        <v/>
      </c>
      <c r="R120" s="367"/>
      <c r="S120" s="368">
        <f t="shared" si="50"/>
        <v>0</v>
      </c>
      <c r="T120" s="382"/>
      <c r="U120" s="404"/>
    </row>
    <row r="121" spans="1:21" x14ac:dyDescent="0.3">
      <c r="A121" s="112"/>
      <c r="B121" s="31"/>
      <c r="C121" s="4" t="str">
        <f>'overzicht alle'!B82</f>
        <v>BIN 4.8*</v>
      </c>
      <c r="D121" s="219" t="str">
        <f>'overzicht alle'!C82</f>
        <v>Kleurtemperatuur kunstlicht</v>
      </c>
      <c r="E121" s="101" t="str">
        <f>'overzicht alle'!E82</f>
        <v>verplicht</v>
      </c>
      <c r="F121" s="101" t="str">
        <f>'overzicht alle'!F82</f>
        <v>voldaan</v>
      </c>
      <c r="G121" s="102"/>
      <c r="H121" s="25"/>
      <c r="I121" s="27"/>
      <c r="J121" s="327" t="str">
        <f t="shared" si="45"/>
        <v/>
      </c>
      <c r="K121" s="34" t="str">
        <f t="shared" si="46"/>
        <v/>
      </c>
      <c r="L121" s="17">
        <f t="shared" si="47"/>
        <v>0</v>
      </c>
      <c r="M121" s="361"/>
      <c r="N121" s="376"/>
      <c r="O121" s="377"/>
      <c r="P121" s="368" t="str">
        <f t="shared" si="51"/>
        <v/>
      </c>
      <c r="Q121" s="367" t="str">
        <f t="shared" si="52"/>
        <v/>
      </c>
      <c r="R121" s="367"/>
      <c r="S121" s="368">
        <f t="shared" si="50"/>
        <v>0</v>
      </c>
      <c r="T121" s="382"/>
      <c r="U121" s="404"/>
    </row>
    <row r="122" spans="1:21" x14ac:dyDescent="0.3">
      <c r="A122" s="112"/>
      <c r="B122" s="31"/>
      <c r="C122" s="4" t="str">
        <f>'overzicht alle'!B83</f>
        <v>BIN 4.9*</v>
      </c>
      <c r="D122" s="219" t="str">
        <f>'overzicht alle'!C83</f>
        <v>Glaskeuze i.f.v. Kleurweergave</v>
      </c>
      <c r="E122" s="101" t="str">
        <f>'overzicht alle'!E83</f>
        <v>verplicht</v>
      </c>
      <c r="F122" s="101" t="str">
        <f>'overzicht alle'!F83</f>
        <v>voldaan</v>
      </c>
      <c r="G122" s="102"/>
      <c r="H122" s="25">
        <v>3</v>
      </c>
      <c r="I122" s="27"/>
      <c r="J122" s="327" t="str">
        <f t="shared" si="45"/>
        <v/>
      </c>
      <c r="K122" s="34" t="str">
        <f t="shared" si="46"/>
        <v/>
      </c>
      <c r="L122" s="17">
        <f t="shared" si="47"/>
        <v>0</v>
      </c>
      <c r="M122" s="361"/>
      <c r="N122" s="376"/>
      <c r="O122" s="377"/>
      <c r="P122" s="368" t="str">
        <f t="shared" si="51"/>
        <v/>
      </c>
      <c r="Q122" s="367" t="str">
        <f t="shared" si="52"/>
        <v/>
      </c>
      <c r="R122" s="367"/>
      <c r="S122" s="368">
        <f t="shared" si="50"/>
        <v>0</v>
      </c>
      <c r="T122" s="382"/>
      <c r="U122" s="404"/>
    </row>
    <row r="123" spans="1:21" x14ac:dyDescent="0.3">
      <c r="A123" s="23"/>
      <c r="B123" s="23"/>
      <c r="C123" s="23"/>
      <c r="D123" s="23"/>
      <c r="E123" s="23"/>
      <c r="F123" s="23"/>
      <c r="G123" s="23"/>
      <c r="H123" s="23"/>
      <c r="I123" s="23"/>
      <c r="J123" s="340"/>
      <c r="K123" s="23"/>
      <c r="L123" s="23"/>
      <c r="M123" s="361"/>
      <c r="N123" s="376"/>
      <c r="O123" s="377"/>
      <c r="P123" s="368"/>
      <c r="Q123" s="367"/>
      <c r="R123" s="367"/>
      <c r="S123" s="368"/>
      <c r="T123" s="382"/>
      <c r="U123" s="404"/>
    </row>
    <row r="124" spans="1:21" s="282" customFormat="1" ht="13.8" customHeight="1" x14ac:dyDescent="0.3">
      <c r="A124" s="30"/>
      <c r="B124" s="256"/>
      <c r="C124" s="257" t="str">
        <f>'overzicht alle'!B84</f>
        <v>BIN 5*</v>
      </c>
      <c r="D124" s="257" t="str">
        <f>'overzicht alle'!C84</f>
        <v>Straling</v>
      </c>
      <c r="E124" s="258"/>
      <c r="F124" s="258" t="str">
        <f>'overzicht alle'!F84</f>
        <v>uitstekend</v>
      </c>
      <c r="G124" s="257"/>
      <c r="H124" s="257"/>
      <c r="I124" s="257"/>
      <c r="J124" s="335"/>
      <c r="K124" s="320" t="str">
        <f t="shared" ref="K124" si="53">Q124</f>
        <v/>
      </c>
      <c r="L124" s="258"/>
      <c r="M124" s="395" t="str">
        <f>IF(K124="nvt","pass",IF(P124="","",IF(P124&gt;=U124,"pass","niet voldaan")))</f>
        <v/>
      </c>
      <c r="N124" s="364"/>
      <c r="O124" s="368"/>
      <c r="P124" s="368" t="str">
        <f>IF((P125=0),0,IFERROR(AVERAGE(P125),""))</f>
        <v/>
      </c>
      <c r="Q124" s="367" t="str">
        <f>IF(P124="","",IF(P124&lt;1,"niet voldaan",IF(P124&lt;2,"goed",IF(P124&lt;3,"beter","uitstekend"))))</f>
        <v/>
      </c>
      <c r="R124" s="367"/>
      <c r="S124" s="367"/>
      <c r="T124" s="382"/>
      <c r="U124" s="405">
        <f>IF(F124="uitstekend",3,IF(F124="beter",2,IF(F124="goed",1,0)))</f>
        <v>3</v>
      </c>
    </row>
    <row r="125" spans="1:21" x14ac:dyDescent="0.3">
      <c r="A125" s="112"/>
      <c r="B125" s="31"/>
      <c r="C125" s="4" t="str">
        <f>'overzicht alle'!B85</f>
        <v>BIN 5.1</v>
      </c>
      <c r="D125" s="219" t="str">
        <f>'overzicht alle'!C85</f>
        <v>Elektromagnetische straling van wisselspanning (50Hz)</v>
      </c>
      <c r="E125" s="101" t="str">
        <f>'overzicht alle'!E85</f>
        <v>verplicht</v>
      </c>
      <c r="F125" s="101" t="str">
        <f>'overzicht alle'!F85</f>
        <v>voldaan</v>
      </c>
      <c r="G125" s="102"/>
      <c r="H125" s="25"/>
      <c r="I125" s="27"/>
      <c r="J125" s="327" t="str">
        <f t="shared" ref="J125" si="54">P125</f>
        <v/>
      </c>
      <c r="K125" s="34"/>
      <c r="L125" s="17"/>
      <c r="M125" s="361"/>
      <c r="N125" s="376"/>
      <c r="O125" s="377"/>
      <c r="P125" s="368" t="str">
        <f t="shared" ref="P125" si="55">IF(G125="voldaan",3,IF(G125="niet voldaan",0,IF(G125="nvt",0,"")))</f>
        <v/>
      </c>
      <c r="Q125" s="367" t="str">
        <f t="shared" ref="Q125" si="56">IF(G125="nvt","nvt",IF(P125=3,"uitstekend",IF(P125=0,"niet voldaan","")))</f>
        <v/>
      </c>
      <c r="R125" s="367"/>
      <c r="S125" s="368">
        <f t="shared" ref="S125" si="57">R125</f>
        <v>0</v>
      </c>
      <c r="T125" s="382"/>
      <c r="U125" s="404"/>
    </row>
    <row r="126" spans="1:21" x14ac:dyDescent="0.3">
      <c r="A126" s="23"/>
      <c r="B126" s="23"/>
      <c r="C126" s="23"/>
      <c r="D126" s="23"/>
      <c r="E126" s="23"/>
      <c r="F126" s="23"/>
      <c r="G126" s="23"/>
      <c r="H126" s="23"/>
      <c r="I126" s="23"/>
      <c r="J126" s="340"/>
      <c r="K126" s="23"/>
      <c r="L126" s="23"/>
      <c r="M126" s="361"/>
      <c r="N126" s="376"/>
      <c r="O126" s="377"/>
      <c r="P126" s="368"/>
      <c r="Q126" s="367"/>
      <c r="R126" s="367"/>
      <c r="S126" s="368"/>
      <c r="T126" s="382"/>
      <c r="U126" s="404"/>
    </row>
    <row r="127" spans="1:21" customFormat="1" ht="13.8" customHeight="1" x14ac:dyDescent="0.3">
      <c r="A127" s="30"/>
      <c r="B127" s="256"/>
      <c r="C127" s="257" t="str">
        <f>'overzicht alle'!B86</f>
        <v>SOC 1</v>
      </c>
      <c r="D127" s="257" t="str">
        <f>'overzicht alle'!C86</f>
        <v>Erfgoedwaarde</v>
      </c>
      <c r="E127" s="258"/>
      <c r="F127" s="258" t="str">
        <f>'overzicht alle'!F86</f>
        <v>uitstekend</v>
      </c>
      <c r="G127" s="257"/>
      <c r="H127" s="257"/>
      <c r="I127" s="257"/>
      <c r="J127" s="335"/>
      <c r="K127" s="320" t="str">
        <f>Q127</f>
        <v/>
      </c>
      <c r="L127" s="258"/>
      <c r="M127" s="395" t="str">
        <f>IF(K127="nvt","pass",IF(P127="","",IF(P127&gt;=U127,"pass","niet voldaan")))</f>
        <v/>
      </c>
      <c r="N127" s="364"/>
      <c r="O127" s="368"/>
      <c r="P127" s="368" t="str">
        <f>IF(OR(P128=0,P129=0),0,IFERROR(AVERAGE(P128:P129),""))</f>
        <v/>
      </c>
      <c r="Q127" s="367" t="str">
        <f>IF(AND(Q128="nvt",Q129="nvt"),"nvt",IF(P127="","",IF(P127&lt;1,"niet voldaan",IF(P127&lt;2,"goed",IF(P127&lt;3,"beter","uitstekend")))))</f>
        <v/>
      </c>
      <c r="R127" s="367"/>
      <c r="S127" s="367"/>
      <c r="T127" s="382"/>
      <c r="U127" s="405">
        <f>IF(F127="uitstekend",3,IF(F127="beter",2,IF(F127="goed",1,0)))</f>
        <v>3</v>
      </c>
    </row>
    <row r="128" spans="1:21" x14ac:dyDescent="0.3">
      <c r="A128" s="112"/>
      <c r="B128" s="31"/>
      <c r="C128" s="4" t="str">
        <f>'overzicht alle'!B87</f>
        <v>SOC 1.1</v>
      </c>
      <c r="D128" s="219" t="str">
        <f>'overzicht alle'!C87</f>
        <v>Inventaris &amp; analyse</v>
      </c>
      <c r="E128" s="101" t="str">
        <f>'overzicht alle'!E87</f>
        <v>verplicht</v>
      </c>
      <c r="F128" s="101" t="str">
        <f>'overzicht alle'!F87</f>
        <v>uitstekend</v>
      </c>
      <c r="G128" s="102"/>
      <c r="H128" s="25"/>
      <c r="I128" s="27"/>
      <c r="J128" s="327" t="str">
        <f t="shared" ref="J128:J129" si="58">P128</f>
        <v/>
      </c>
      <c r="K128" s="34" t="str">
        <f>Q128</f>
        <v/>
      </c>
      <c r="L128" s="17">
        <f>R128</f>
        <v>0</v>
      </c>
      <c r="M128" s="361"/>
      <c r="N128" s="376"/>
      <c r="O128" s="377"/>
      <c r="P128" s="368" t="str">
        <f>IF(G128="voldaan",3,IF(G128="niet voldaan",0,""))</f>
        <v/>
      </c>
      <c r="Q128" s="383" t="str">
        <f>IF(G128="nvt","nvt",IF(J128=0,"niet voldaan",IF(J128=1,"goed",IF(J128=2,"beter",IF(J128=3,"uitstekend","")))))</f>
        <v/>
      </c>
      <c r="R128" s="367"/>
      <c r="S128" s="368">
        <f>R128</f>
        <v>0</v>
      </c>
      <c r="T128" s="382"/>
      <c r="U128" s="404"/>
    </row>
    <row r="129" spans="1:21" x14ac:dyDescent="0.3">
      <c r="A129" s="112"/>
      <c r="B129" s="31"/>
      <c r="C129" s="4" t="str">
        <f>'overzicht alle'!B88</f>
        <v>SOC 1.2</v>
      </c>
      <c r="D129" s="219" t="str">
        <f>'overzicht alle'!C88</f>
        <v>Advies lokale overheid</v>
      </c>
      <c r="E129" s="101" t="str">
        <f>'overzicht alle'!E88</f>
        <v>verplicht</v>
      </c>
      <c r="F129" s="101" t="str">
        <f>'overzicht alle'!F88</f>
        <v>uitstekend</v>
      </c>
      <c r="G129" s="102"/>
      <c r="H129" s="25"/>
      <c r="I129" s="27"/>
      <c r="J129" s="327" t="str">
        <f t="shared" si="58"/>
        <v/>
      </c>
      <c r="K129" s="34" t="str">
        <f>Q129</f>
        <v/>
      </c>
      <c r="L129" s="17">
        <f>R129</f>
        <v>0</v>
      </c>
      <c r="M129" s="361"/>
      <c r="N129" s="376"/>
      <c r="O129" s="377"/>
      <c r="P129" s="368" t="str">
        <f>IF(G129="voldaan",3,IF(G129="niet voldaan",0,""))</f>
        <v/>
      </c>
      <c r="Q129" s="383" t="str">
        <f>IF(G129="nvt","nvt",IF(J129=0,"niet voldaan",IF(J129=1,"goed",IF(J129=2,"beter",IF(J129=3,"uitstekend","")))))</f>
        <v/>
      </c>
      <c r="R129" s="367"/>
      <c r="S129" s="368">
        <f>R129</f>
        <v>0</v>
      </c>
      <c r="T129" s="382"/>
      <c r="U129" s="404"/>
    </row>
    <row r="130" spans="1:21" x14ac:dyDescent="0.3">
      <c r="A130" s="23"/>
      <c r="B130" s="23"/>
      <c r="C130" s="23"/>
      <c r="D130" s="23"/>
      <c r="E130" s="23"/>
      <c r="F130" s="23"/>
      <c r="G130" s="23"/>
      <c r="H130" s="23"/>
      <c r="I130" s="23"/>
      <c r="J130" s="340"/>
      <c r="K130" s="23"/>
      <c r="L130" s="23"/>
      <c r="M130" s="361"/>
      <c r="N130" s="376"/>
      <c r="O130" s="377"/>
      <c r="P130" s="368"/>
      <c r="Q130" s="367"/>
      <c r="R130" s="367"/>
      <c r="S130" s="368"/>
      <c r="T130" s="382"/>
      <c r="U130" s="404"/>
    </row>
    <row r="131" spans="1:21" customFormat="1" ht="13.8" customHeight="1" x14ac:dyDescent="0.3">
      <c r="A131" s="30"/>
      <c r="B131" s="256"/>
      <c r="C131" s="257" t="str">
        <f>'overzicht alle'!B89</f>
        <v>SOC 2</v>
      </c>
      <c r="D131" s="257" t="str">
        <f>'overzicht alle'!C89</f>
        <v>Sociaal veilig ontwerpen</v>
      </c>
      <c r="E131" s="258"/>
      <c r="F131" s="258" t="str">
        <f>'overzicht alle'!F89</f>
        <v>beter</v>
      </c>
      <c r="G131" s="257"/>
      <c r="H131" s="257"/>
      <c r="I131" s="257"/>
      <c r="J131" s="335"/>
      <c r="K131" s="320" t="str">
        <f>Q131</f>
        <v/>
      </c>
      <c r="L131" s="258"/>
      <c r="M131" s="395" t="str">
        <f>IF(K131="nvt","pass",IF(P131="","",IF(P131&gt;=U131,"pass","niet voldaan")))</f>
        <v/>
      </c>
      <c r="N131" s="364"/>
      <c r="O131" s="368"/>
      <c r="P131" s="368" t="str">
        <f>P132</f>
        <v/>
      </c>
      <c r="Q131" s="367" t="str">
        <f>IF(P131="","",IF(P131&lt;1,"niet voldaan",IF(P131&lt;2,"goed",IF(P131&lt;3,"beter","uitstekend"))))</f>
        <v/>
      </c>
      <c r="R131" s="367"/>
      <c r="S131" s="367"/>
      <c r="T131" s="382" t="str">
        <f>IF(G131="niet voldaan",0,IF(G131="goed",1,IF(G131="beter",2,IF(G131="uitstekend",3,""))))</f>
        <v/>
      </c>
      <c r="U131" s="405">
        <f>IF(F131="uitstekend",3,IF(F131="beter",2,IF(F131="goed",1,0)))</f>
        <v>2</v>
      </c>
    </row>
    <row r="132" spans="1:21" x14ac:dyDescent="0.3">
      <c r="A132" s="112"/>
      <c r="B132" s="31"/>
      <c r="C132" s="4" t="str">
        <f>'overzicht alle'!B90</f>
        <v>SOC 2.1</v>
      </c>
      <c r="D132" s="219" t="str">
        <f>'overzicht alle'!C90</f>
        <v>checklist sociciaal veilig ontwerpen</v>
      </c>
      <c r="E132" s="101" t="str">
        <f>'overzicht alle'!E90</f>
        <v>verplicht</v>
      </c>
      <c r="F132" s="101" t="str">
        <f>'overzicht alle'!F90</f>
        <v>beter</v>
      </c>
      <c r="G132" s="102"/>
      <c r="H132" s="25"/>
      <c r="I132" s="27"/>
      <c r="J132" s="327" t="str">
        <f t="shared" ref="J132" si="59">P132</f>
        <v/>
      </c>
      <c r="K132" s="34" t="str">
        <f>Q132</f>
        <v/>
      </c>
      <c r="L132" s="17">
        <f>R132</f>
        <v>0</v>
      </c>
      <c r="M132" s="361"/>
      <c r="N132" s="376"/>
      <c r="O132" s="377"/>
      <c r="P132" s="368" t="str">
        <f>IF(G132="goed",1,IF(G132="beter",2,IF(G132="uitstekend",3,IF(G132="nvt",0,""))))</f>
        <v/>
      </c>
      <c r="Q132" s="383" t="str">
        <f>IF(G132="nvt","nvt",IF(J132=0,"niet voldaan",IF(J132=1,"goed",IF(J132=2,"beter",IF(J132=3,"uitstekend","")))))</f>
        <v/>
      </c>
      <c r="R132" s="367"/>
      <c r="S132" s="368">
        <f>R132</f>
        <v>0</v>
      </c>
      <c r="T132" s="382" t="str">
        <f>IF(G132="nvt",0,IF(G132="goed",1,IF(G132="beter",2,IF(G132="uitstekend",3,""))))</f>
        <v/>
      </c>
      <c r="U132" s="404"/>
    </row>
    <row r="133" spans="1:21" x14ac:dyDescent="0.3">
      <c r="A133" s="23"/>
      <c r="B133" s="23"/>
      <c r="C133" s="23"/>
      <c r="D133" s="23"/>
      <c r="E133" s="23"/>
      <c r="F133" s="23"/>
      <c r="G133" s="23"/>
      <c r="H133" s="23"/>
      <c r="I133" s="23"/>
      <c r="J133" s="340"/>
      <c r="K133" s="23"/>
      <c r="L133" s="23"/>
      <c r="M133" s="361"/>
      <c r="N133" s="376"/>
      <c r="O133" s="377"/>
      <c r="P133" s="368"/>
      <c r="Q133" s="367"/>
      <c r="R133" s="367"/>
      <c r="S133" s="368"/>
      <c r="T133" s="382"/>
      <c r="U133" s="404"/>
    </row>
    <row r="134" spans="1:21" customFormat="1" ht="13.8" customHeight="1" x14ac:dyDescent="0.3">
      <c r="A134" s="30"/>
      <c r="B134" s="256"/>
      <c r="C134" s="257" t="str">
        <f>'overzicht alle'!B91</f>
        <v>SOC3*</v>
      </c>
      <c r="D134" s="257" t="str">
        <f>'overzicht alle'!C91</f>
        <v>integrale toegankelijkheid</v>
      </c>
      <c r="E134" s="258"/>
      <c r="F134" s="258" t="str">
        <f>'overzicht alle'!F91</f>
        <v>beter</v>
      </c>
      <c r="G134" s="257"/>
      <c r="H134" s="257"/>
      <c r="I134" s="257"/>
      <c r="J134" s="335"/>
      <c r="K134" s="320" t="str">
        <f>Q134</f>
        <v/>
      </c>
      <c r="L134" s="258"/>
      <c r="M134" s="395" t="str">
        <f>IF(K134="nvt","pass",IF(P134="","",IF(P134&gt;=U134,"pass","niet voldaan")))</f>
        <v/>
      </c>
      <c r="N134" s="364"/>
      <c r="O134" s="368"/>
      <c r="P134" s="368" t="str">
        <f>IF(P135=0,0,IF(AND(P135=3,P136=3),3,IF(P135=3,2,P135)))</f>
        <v/>
      </c>
      <c r="Q134" s="367" t="str">
        <f>IF(P134="","",IF(P134&lt;1,"niet voldaan",IF(P134&lt;2,"goed",IF(P134&lt;3,"beter","uitstekend"))))</f>
        <v/>
      </c>
      <c r="R134" s="367"/>
      <c r="S134" s="367"/>
      <c r="T134" s="382"/>
      <c r="U134" s="405">
        <f>IF(F134="uitstekend",3,IF(F134="beter",2,IF(F134="goed",1,0)))</f>
        <v>2</v>
      </c>
    </row>
    <row r="135" spans="1:21" x14ac:dyDescent="0.3">
      <c r="A135" s="112"/>
      <c r="B135" s="31"/>
      <c r="C135" s="4" t="str">
        <f>'overzicht alle'!B92</f>
        <v>SOC 3.1*</v>
      </c>
      <c r="D135" s="219" t="str">
        <f>'overzicht alle'!C92</f>
        <v>checklist SOC3*</v>
      </c>
      <c r="E135" s="101" t="str">
        <f>'overzicht alle'!E92</f>
        <v>verplicht</v>
      </c>
      <c r="F135" s="101" t="str">
        <f>'overzicht alle'!F92</f>
        <v>beter</v>
      </c>
      <c r="G135" s="102"/>
      <c r="H135" s="25"/>
      <c r="I135" s="27"/>
      <c r="J135" s="327" t="str">
        <f t="shared" ref="J135" si="60">P135</f>
        <v/>
      </c>
      <c r="K135" s="34" t="str">
        <f>Q135</f>
        <v/>
      </c>
      <c r="L135" s="17">
        <f>R135</f>
        <v>0</v>
      </c>
      <c r="M135" s="361"/>
      <c r="N135" s="376"/>
      <c r="O135" s="377"/>
      <c r="P135" s="368" t="str">
        <f>IF(G135="goed",1,IF(G135="beter",2,IF(G135="uitstekend",3,IF(G135="nvt","nvt",""))))</f>
        <v/>
      </c>
      <c r="Q135" s="383" t="str">
        <f>IF(G135="nvt","nvt",IF(J135=0,"niet voldaan",IF(J135=1,"goed",IF(J135=2,"beter",IF(J135=3,"uitstekend","")))))</f>
        <v/>
      </c>
      <c r="R135" s="367"/>
      <c r="S135" s="368">
        <f>R135</f>
        <v>0</v>
      </c>
      <c r="T135" s="382" t="str">
        <f>IF(G135="nvt",0,IF(G135="goed",1,IF(G135="beter",2,IF(G135="uitstekend",3,""))))</f>
        <v/>
      </c>
      <c r="U135" s="404"/>
    </row>
    <row r="136" spans="1:21" x14ac:dyDescent="0.3">
      <c r="A136" s="112"/>
      <c r="B136" s="31"/>
      <c r="C136" s="4" t="str">
        <f>'overzicht alle'!B93</f>
        <v>SOC 3.2*</v>
      </c>
      <c r="D136" s="219" t="str">
        <f>'overzicht alle'!C93</f>
        <v xml:space="preserve">begeleidingstraject </v>
      </c>
      <c r="E136" s="101" t="str">
        <f>'overzicht alle'!E93</f>
        <v>vrij</v>
      </c>
      <c r="F136" s="101" t="str">
        <f>'overzicht alle'!F93</f>
        <v>voldaan</v>
      </c>
      <c r="G136" s="102"/>
      <c r="H136" s="25"/>
      <c r="I136" s="27"/>
      <c r="J136" s="332" t="str">
        <f>P136</f>
        <v/>
      </c>
      <c r="K136" s="34" t="str">
        <f>Q136</f>
        <v/>
      </c>
      <c r="L136" s="17">
        <f>R136</f>
        <v>0</v>
      </c>
      <c r="M136" s="361"/>
      <c r="N136" s="376"/>
      <c r="O136" s="377"/>
      <c r="P136" s="368" t="str">
        <f>IF(G136="","",IF(G136="nvt","",IF(G136="voldaan",3,IF(G136="niet voldaan",0,0))))</f>
        <v/>
      </c>
      <c r="Q136" s="367" t="str">
        <f>IF(G136="nvt","nvt",IF(P136=3,"uitstekend",IF(P136=0,"niet voldaan","")))</f>
        <v/>
      </c>
      <c r="R136" s="367"/>
      <c r="S136" s="368">
        <f>R136</f>
        <v>0</v>
      </c>
      <c r="T136" s="382"/>
      <c r="U136" s="404"/>
    </row>
    <row r="137" spans="1:21" customFormat="1" ht="13.8" customHeight="1" x14ac:dyDescent="0.3">
      <c r="A137" s="30"/>
      <c r="B137" s="263" t="s">
        <v>437</v>
      </c>
      <c r="C137" s="228"/>
      <c r="D137" s="231"/>
      <c r="E137" s="232"/>
      <c r="F137" s="232"/>
      <c r="G137" s="233"/>
      <c r="H137" s="234"/>
      <c r="I137" s="235"/>
      <c r="J137" s="338"/>
      <c r="K137" s="232" t="str">
        <f>Q137</f>
        <v/>
      </c>
      <c r="L137" s="232"/>
      <c r="M137" s="395" t="str">
        <f>IF(K137="nvt","pass",IF(P137="","",IF(P137&gt;=U137,"pass","niet voldaan")))</f>
        <v/>
      </c>
      <c r="N137" s="364"/>
      <c r="O137" s="368"/>
      <c r="P137" s="368"/>
      <c r="Q137" s="367" t="str">
        <f>IF(Q138="nvt","",IF(Q138="goed","goed",IF(Q138="beter","beter",IF(Q138="uitstekend","uitstekend",IF(Q138="","","niet voldaan")))))</f>
        <v/>
      </c>
      <c r="R137" s="367"/>
      <c r="S137" s="367"/>
      <c r="T137" s="382"/>
      <c r="U137" s="405"/>
    </row>
    <row r="138" spans="1:21" x14ac:dyDescent="0.3">
      <c r="A138" s="112"/>
      <c r="B138" s="264" t="s">
        <v>193</v>
      </c>
      <c r="C138" s="275" t="str">
        <f>C135</f>
        <v>SOC 3.1*</v>
      </c>
      <c r="D138" s="274" t="str">
        <f>D135</f>
        <v>checklist SOC3*</v>
      </c>
      <c r="E138" s="101" t="s">
        <v>31</v>
      </c>
      <c r="F138" s="101" t="s">
        <v>28</v>
      </c>
      <c r="G138" s="102"/>
      <c r="H138" s="25"/>
      <c r="I138" s="27"/>
      <c r="J138" s="327" t="str">
        <f t="shared" ref="J138" si="61">P138</f>
        <v/>
      </c>
      <c r="K138" s="34" t="str">
        <f>Q138</f>
        <v/>
      </c>
      <c r="L138" s="17"/>
      <c r="M138" s="361"/>
      <c r="N138" s="376"/>
      <c r="O138" s="377"/>
      <c r="P138" s="368" t="str">
        <f>IF(G138="goed",1,IF(G138="beter",2,IF(G138="uitstekend",3,IF(G138="nvt","nvt",""))))</f>
        <v/>
      </c>
      <c r="Q138" s="383" t="str">
        <f>IF(J138="nvt","nvt",IF(J138=0,"niet voldaan",IF(J138=1,"goed",IF(J138=2,"beter",IF(J138=3,"uitstekend","")))))</f>
        <v/>
      </c>
      <c r="R138" s="367"/>
      <c r="S138" s="368">
        <f>R138</f>
        <v>0</v>
      </c>
      <c r="T138" s="382" t="str">
        <f>IF(G138="nvt",0,IF(G138="goed",1,IF(G138="beter",2,IF(G138="uitstekend",3,""))))</f>
        <v/>
      </c>
      <c r="U138" s="404"/>
    </row>
    <row r="139" spans="1:21" x14ac:dyDescent="0.3">
      <c r="A139" s="23"/>
      <c r="B139" s="23"/>
      <c r="C139" s="23"/>
      <c r="D139" s="23"/>
      <c r="E139" s="23"/>
      <c r="F139" s="23"/>
      <c r="G139" s="23"/>
      <c r="H139" s="23"/>
      <c r="I139" s="23"/>
      <c r="J139" s="340"/>
      <c r="K139" s="23"/>
      <c r="L139" s="23"/>
      <c r="M139" s="361"/>
      <c r="N139" s="376"/>
      <c r="O139" s="377"/>
      <c r="P139" s="368"/>
      <c r="Q139" s="367"/>
      <c r="R139" s="367"/>
      <c r="S139" s="368"/>
      <c r="T139" s="382"/>
      <c r="U139" s="404"/>
    </row>
    <row r="140" spans="1:21" customFormat="1" ht="13.8" customHeight="1" x14ac:dyDescent="0.3">
      <c r="A140" s="30"/>
      <c r="B140" s="256"/>
      <c r="C140" s="257" t="str">
        <f>'overzicht alle'!B94</f>
        <v>GEB 1*</v>
      </c>
      <c r="D140" s="257" t="str">
        <f>'overzicht alle'!C94</f>
        <v>Invloed van de gebruiker</v>
      </c>
      <c r="E140" s="258"/>
      <c r="F140" s="258" t="str">
        <f>'overzicht alle'!F94</f>
        <v>beter</v>
      </c>
      <c r="G140" s="257"/>
      <c r="H140" s="257"/>
      <c r="I140" s="257"/>
      <c r="J140" s="335"/>
      <c r="K140" s="320" t="str">
        <f>Q140</f>
        <v/>
      </c>
      <c r="L140" s="258"/>
      <c r="M140" s="395" t="str">
        <f>IF(K140="nvt","pass",IF(P140="","",IF(P140&gt;=U140,"pass","niet voldaan")))</f>
        <v/>
      </c>
      <c r="N140" s="364"/>
      <c r="O140" s="368"/>
      <c r="P140" s="368" t="str">
        <f>P141</f>
        <v/>
      </c>
      <c r="Q140" s="367" t="str">
        <f>IF(P140="","",IF(P140&lt;1,"niet voldaan",IF(P140&lt;2,"goed",IF(P140&lt;3,"beter","uitstekend"))))</f>
        <v/>
      </c>
      <c r="R140" s="367"/>
      <c r="S140" s="367"/>
      <c r="T140" s="382"/>
      <c r="U140" s="405">
        <f>IF(F140="uitstekend",3,IF(F140="beter",2,IF(F140="goed",1,0)))</f>
        <v>2</v>
      </c>
    </row>
    <row r="141" spans="1:21" x14ac:dyDescent="0.3">
      <c r="A141" s="112"/>
      <c r="B141" s="31"/>
      <c r="C141" s="4" t="str">
        <f>'overzicht alle'!B95</f>
        <v>GEB 1.1*</v>
      </c>
      <c r="D141" s="219" t="str">
        <f>'overzicht alle'!C95</f>
        <v>Invloedsmogelijkheden</v>
      </c>
      <c r="E141" s="101" t="str">
        <f>'overzicht alle'!E95</f>
        <v>verplicht</v>
      </c>
      <c r="F141" s="101" t="str">
        <f>'overzicht alle'!F95</f>
        <v>beter</v>
      </c>
      <c r="G141" s="102"/>
      <c r="H141" s="25">
        <v>3</v>
      </c>
      <c r="I141" s="27"/>
      <c r="J141" s="327" t="str">
        <f t="shared" ref="J141" si="62">P141</f>
        <v/>
      </c>
      <c r="K141" s="34" t="str">
        <f>Q141</f>
        <v/>
      </c>
      <c r="L141" s="17">
        <f>R141</f>
        <v>0</v>
      </c>
      <c r="M141" s="361"/>
      <c r="N141" s="376"/>
      <c r="O141" s="377"/>
      <c r="P141" s="368" t="str">
        <f>IF(G141="goed",1,IF(G141="beter",2,IF(G141="uitstekend",3,IF(G141="nvt",0,""))))</f>
        <v/>
      </c>
      <c r="Q141" s="383" t="str">
        <f>IF(G141="nvt","nvt",IF(J141=0,"niet voldaan",IF(J141=1,"goed",IF(J141=2,"beter",IF(J141=3,"uitstekend","")))))</f>
        <v/>
      </c>
      <c r="R141" s="367"/>
      <c r="S141" s="368">
        <f>R141</f>
        <v>0</v>
      </c>
      <c r="T141" s="382" t="str">
        <f>IF(G141="nvt",0,IF(G141="goed",1,IF(G141="beter",2,IF(G141="uitstekend",3,""))))</f>
        <v/>
      </c>
      <c r="U141" s="404"/>
    </row>
    <row r="142" spans="1:21" x14ac:dyDescent="0.3">
      <c r="A142" s="23"/>
      <c r="B142" s="23"/>
      <c r="C142" s="23"/>
      <c r="D142" s="23"/>
      <c r="E142" s="23"/>
      <c r="F142" s="23"/>
      <c r="G142" s="23"/>
      <c r="H142" s="23"/>
      <c r="I142" s="23"/>
      <c r="J142" s="340"/>
      <c r="K142" s="23"/>
      <c r="L142" s="23"/>
      <c r="M142" s="361"/>
      <c r="N142" s="376"/>
      <c r="O142" s="377"/>
      <c r="P142" s="368"/>
      <c r="Q142" s="367"/>
      <c r="R142" s="367"/>
      <c r="S142" s="368"/>
      <c r="T142" s="382"/>
      <c r="U142" s="404"/>
    </row>
    <row r="143" spans="1:21" customFormat="1" ht="13.8" customHeight="1" x14ac:dyDescent="0.3">
      <c r="A143" s="30"/>
      <c r="B143" s="256"/>
      <c r="C143" s="257" t="str">
        <f>'overzicht alle'!B96</f>
        <v>GEB 2*</v>
      </c>
      <c r="D143" s="257" t="str">
        <f>'overzicht alle'!C96</f>
        <v>gebruikers beleving</v>
      </c>
      <c r="E143" s="258"/>
      <c r="F143" s="258" t="str">
        <f>'overzicht alle'!F96</f>
        <v>/</v>
      </c>
      <c r="G143" s="257"/>
      <c r="H143" s="257"/>
      <c r="I143" s="257"/>
      <c r="J143" s="335"/>
      <c r="K143" s="320" t="str">
        <f>Q143</f>
        <v/>
      </c>
      <c r="L143" s="258"/>
      <c r="M143" s="395" t="str">
        <f>IF(K143="nvt","pass",IF(P143="","",IF(P143&gt;=U143,"pass","niet voldaan")))</f>
        <v/>
      </c>
      <c r="N143" s="364"/>
      <c r="O143" s="368"/>
      <c r="P143" s="368" t="str" cm="1">
        <f t="array" ref="P143">IF(OR(P144:P145=0),0,IFERROR(AVERAGE(P144:P146),""))</f>
        <v/>
      </c>
      <c r="Q143" s="367" t="str" cm="1">
        <f t="array" ref="Q143">IF(AND(Q144:Q146="nvt"),"nvt",IF(P143="","",IF(P143&lt;1,"niet voldaan",IF(P143&lt;2.5,"goed",IF(P143&lt;3,"beter","uitstekend")))))</f>
        <v/>
      </c>
      <c r="R143" s="367"/>
      <c r="S143" s="367"/>
      <c r="T143" s="382"/>
      <c r="U143" s="405">
        <v>0</v>
      </c>
    </row>
    <row r="144" spans="1:21" x14ac:dyDescent="0.3">
      <c r="A144" s="112"/>
      <c r="B144" s="31"/>
      <c r="C144" s="4" t="str">
        <f>'overzicht alle'!B97</f>
        <v>GEB 2.1*</v>
      </c>
      <c r="D144" s="219" t="str">
        <f>'overzicht alle'!C97</f>
        <v>persoonlijk welbevinden</v>
      </c>
      <c r="E144" s="101" t="str">
        <f>'overzicht alle'!E97</f>
        <v>vrij</v>
      </c>
      <c r="F144" s="101" t="str">
        <f>'overzicht alle'!F97</f>
        <v>voldaan</v>
      </c>
      <c r="G144" s="370"/>
      <c r="H144" s="25">
        <v>3</v>
      </c>
      <c r="I144" s="27"/>
      <c r="J144" s="327" t="str">
        <f t="shared" ref="J144:J146" si="63">P144</f>
        <v/>
      </c>
      <c r="K144" s="34" t="str">
        <f>Q144</f>
        <v/>
      </c>
      <c r="L144" s="17">
        <f>R144</f>
        <v>0</v>
      </c>
      <c r="M144" s="361"/>
      <c r="N144" s="376"/>
      <c r="O144" s="377"/>
      <c r="P144" s="368" t="str">
        <f>IF(G144="","",IF(G144="nvt","",IF(G144="voldaan",3,IF(G144="niet voldaan",0,""))))</f>
        <v/>
      </c>
      <c r="Q144" s="367" t="str">
        <f>IF(G144="nvt","nvt",IF(P144=3,"uitstekend",IF(P144=0,"niet voldaan","")))</f>
        <v/>
      </c>
      <c r="R144" s="367"/>
      <c r="S144" s="368">
        <f>R144</f>
        <v>0</v>
      </c>
      <c r="T144" s="382"/>
      <c r="U144" s="404"/>
    </row>
    <row r="145" spans="1:21" x14ac:dyDescent="0.3">
      <c r="A145" s="112"/>
      <c r="B145" s="31"/>
      <c r="C145" s="4" t="str">
        <f>'overzicht alle'!B98</f>
        <v>GEB 2.2*</v>
      </c>
      <c r="D145" s="219" t="str">
        <f>'overzicht alle'!C98</f>
        <v>sociale interactie en levendige gemeenschap</v>
      </c>
      <c r="E145" s="101" t="str">
        <f>'overzicht alle'!E98</f>
        <v>vrij</v>
      </c>
      <c r="F145" s="101" t="str">
        <f>'overzicht alle'!F98</f>
        <v>voldaan</v>
      </c>
      <c r="G145" s="370"/>
      <c r="H145" s="25"/>
      <c r="I145" s="27"/>
      <c r="J145" s="327" t="str">
        <f t="shared" si="63"/>
        <v/>
      </c>
      <c r="K145" s="34" t="str">
        <f>Q145</f>
        <v/>
      </c>
      <c r="L145" s="17">
        <f>R145</f>
        <v>0</v>
      </c>
      <c r="M145" s="361"/>
      <c r="N145" s="376"/>
      <c r="O145" s="377"/>
      <c r="P145" s="368" t="str">
        <f>IF(G145="","",IF(G145="nvt","",IF(G145="voldaan",3,IF(G145="niet voldaan",0,""))))</f>
        <v/>
      </c>
      <c r="Q145" s="367" t="str">
        <f>IF(G145="nvt","nvt",IF(P145=3,"uitstekend",IF(P145=0,"niet voldaan","")))</f>
        <v/>
      </c>
      <c r="R145" s="367"/>
      <c r="S145" s="368">
        <f>R145</f>
        <v>0</v>
      </c>
      <c r="T145" s="382"/>
      <c r="U145" s="404"/>
    </row>
    <row r="146" spans="1:21" x14ac:dyDescent="0.3">
      <c r="A146" s="112"/>
      <c r="B146" s="31"/>
      <c r="C146" s="4" t="str">
        <f>'overzicht alle'!B99</f>
        <v>GEB 2.3*</v>
      </c>
      <c r="D146" s="219" t="str">
        <f>'overzicht alle'!C99</f>
        <v>belevingsonderzoek</v>
      </c>
      <c r="E146" s="101" t="str">
        <f>'overzicht alle'!E99</f>
        <v>vrij</v>
      </c>
      <c r="F146" s="101" t="str">
        <f>'overzicht alle'!F99</f>
        <v>beter</v>
      </c>
      <c r="G146" s="370"/>
      <c r="H146" s="25">
        <v>0</v>
      </c>
      <c r="I146" s="27"/>
      <c r="J146" s="327" t="str">
        <f t="shared" si="63"/>
        <v/>
      </c>
      <c r="K146" s="34" t="str">
        <f>Q146</f>
        <v/>
      </c>
      <c r="L146" s="17">
        <f>R146</f>
        <v>0</v>
      </c>
      <c r="M146" s="361"/>
      <c r="N146" s="376"/>
      <c r="O146" s="377"/>
      <c r="P146" s="368" t="str">
        <f>IF(G146="goed",1,IF(G146="beter",2,IF(G146="uitstekend",3,IF(G146="nvt","",""))))</f>
        <v/>
      </c>
      <c r="Q146" s="383" t="str">
        <f>IF(G146="nvt","nvt",IF(J146=0,"niet voldaan",IF(J146=1,"goed",IF(J146=2,"beter",IF(J146=3,"uitstekend","")))))</f>
        <v/>
      </c>
      <c r="R146" s="367"/>
      <c r="S146" s="368">
        <f>R146</f>
        <v>0</v>
      </c>
      <c r="T146" s="382" t="str">
        <f>IF(G146="nvt",0,IF(G146="goed",1,IF(G146="beter",2,IF(G146="uitstekend",3,""))))</f>
        <v/>
      </c>
      <c r="U146" s="404"/>
    </row>
    <row r="147" spans="1:21" x14ac:dyDescent="0.3">
      <c r="A147" s="23"/>
      <c r="B147" s="23"/>
      <c r="C147" s="23"/>
      <c r="D147" s="23"/>
      <c r="E147" s="23"/>
      <c r="F147" s="23"/>
      <c r="G147" s="23"/>
      <c r="H147" s="23"/>
      <c r="I147" s="23"/>
      <c r="J147" s="340"/>
      <c r="K147" s="23"/>
      <c r="L147" s="23"/>
      <c r="M147" s="361"/>
      <c r="N147" s="376"/>
      <c r="O147" s="377"/>
      <c r="P147" s="368"/>
      <c r="Q147" s="367"/>
      <c r="R147" s="367"/>
      <c r="S147" s="368"/>
      <c r="T147" s="382"/>
      <c r="U147" s="404"/>
    </row>
    <row r="148" spans="1:21" customFormat="1" ht="13.8" customHeight="1" x14ac:dyDescent="0.3">
      <c r="A148" s="30"/>
      <c r="B148" s="256"/>
      <c r="C148" s="257" t="str">
        <f>'overzicht alle'!B100</f>
        <v>GEB3*</v>
      </c>
      <c r="D148" s="257" t="str">
        <f>'overzicht alle'!C100</f>
        <v>welzijnsgroen</v>
      </c>
      <c r="E148" s="258"/>
      <c r="F148" s="258" t="str">
        <f>'overzicht alle'!F100</f>
        <v>goed</v>
      </c>
      <c r="G148" s="257"/>
      <c r="H148" s="257"/>
      <c r="I148" s="257"/>
      <c r="J148" s="335"/>
      <c r="K148" s="320" t="str">
        <f t="shared" ref="K148:K163" si="64">Q148</f>
        <v/>
      </c>
      <c r="L148" s="258"/>
      <c r="M148" s="395" t="str">
        <f>IF(K148="nvt","pass",IF(P148="","",IF(P148&gt;=U148,"pass","niet voldaan")))</f>
        <v/>
      </c>
      <c r="N148" s="364"/>
      <c r="O148" s="368"/>
      <c r="P148" s="368" t="str" cm="1">
        <f t="array" ref="P148">IF(OR(P149:P150=0),0,IFERROR(AVERAGE(P149:P151),""))</f>
        <v/>
      </c>
      <c r="Q148" s="367" t="str">
        <f>IF(P148="","",IF(P148&lt;1,"niet voldaan",IF(P148&lt;2,"goed",IF(P148&lt;3,"beter","uitstekend"))))</f>
        <v/>
      </c>
      <c r="R148" s="367"/>
      <c r="S148" s="367"/>
      <c r="T148" s="382"/>
      <c r="U148" s="405">
        <f>IF(F148="uitstekend",3,IF(F148="beter",2,IF(F148="goed",1,0)))</f>
        <v>1</v>
      </c>
    </row>
    <row r="149" spans="1:21" x14ac:dyDescent="0.3">
      <c r="A149" s="112"/>
      <c r="B149" s="31"/>
      <c r="C149" s="4" t="str">
        <f>'overzicht alle'!B101</f>
        <v>GEB 3.1*</v>
      </c>
      <c r="D149" s="219" t="str">
        <f>'overzicht alle'!C101</f>
        <v>connectie met groen vanuit binnenruimtes</v>
      </c>
      <c r="E149" s="101" t="str">
        <f>'overzicht alle'!E101</f>
        <v>verplicht</v>
      </c>
      <c r="F149" s="101" t="str">
        <f>'overzicht alle'!F101</f>
        <v>goed</v>
      </c>
      <c r="G149" s="102"/>
      <c r="H149" s="25"/>
      <c r="I149" s="27"/>
      <c r="J149" s="327" t="str">
        <f t="shared" ref="J149:J151" si="65">P149</f>
        <v/>
      </c>
      <c r="K149" s="34" t="str">
        <f t="shared" si="64"/>
        <v/>
      </c>
      <c r="L149" s="17">
        <f>R149</f>
        <v>0</v>
      </c>
      <c r="M149" s="361"/>
      <c r="N149" s="376"/>
      <c r="O149" s="386">
        <f>ROUND(SUM(P149:P151)/3,1)</f>
        <v>0</v>
      </c>
      <c r="P149" s="368" t="str">
        <f>IF(G149="goed",1,IF(G149="beter",2,IF(G149="uitstekend",3,IF(G149="nvt",0,""))))</f>
        <v/>
      </c>
      <c r="Q149" s="383" t="str">
        <f>IF(J149=0,"niet voldaan",IF(J149=1,"goed",IF(J149=2,"beter",IF(J149=3,"uitstekend",""))))</f>
        <v/>
      </c>
      <c r="R149" s="367"/>
      <c r="S149" s="368">
        <f>R149</f>
        <v>0</v>
      </c>
      <c r="T149" s="382" t="str">
        <f>IF(G149="nvt",0,IF(G149="goed",1,IF(G149="beter",2,IF(G149="uitstekend",3,""))))</f>
        <v/>
      </c>
      <c r="U149" s="404"/>
    </row>
    <row r="150" spans="1:21" x14ac:dyDescent="0.3">
      <c r="A150" s="112"/>
      <c r="B150" s="31"/>
      <c r="C150" s="4" t="str">
        <f>'overzicht alle'!B102</f>
        <v>GEB 3.2*</v>
      </c>
      <c r="D150" s="219" t="str">
        <f>'overzicht alle'!C102</f>
        <v>groene buitenruimtes</v>
      </c>
      <c r="E150" s="101" t="str">
        <f>'overzicht alle'!E102</f>
        <v>verplicht</v>
      </c>
      <c r="F150" s="101" t="str">
        <f>'overzicht alle'!F102</f>
        <v>goed</v>
      </c>
      <c r="G150" s="102"/>
      <c r="H150" s="25"/>
      <c r="I150" s="27"/>
      <c r="J150" s="327" t="str">
        <f t="shared" si="65"/>
        <v/>
      </c>
      <c r="K150" s="34" t="str">
        <f t="shared" si="64"/>
        <v/>
      </c>
      <c r="L150" s="17">
        <f>R150</f>
        <v>0</v>
      </c>
      <c r="M150" s="361"/>
      <c r="N150" s="376"/>
      <c r="O150" s="377"/>
      <c r="P150" s="368" t="str">
        <f>IF(G150="goed",1,IF(G150="beter",2,IF(G150="uitstekend",3,IF(G150="nvt",0,""))))</f>
        <v/>
      </c>
      <c r="Q150" s="383" t="str">
        <f>IF(J150=0,"niet voldaan",IF(J150=1,"goed",IF(J150=2,"beter",IF(J150=3,"uitstekend",""))))</f>
        <v/>
      </c>
      <c r="R150" s="367"/>
      <c r="S150" s="368">
        <f>R150</f>
        <v>0</v>
      </c>
      <c r="T150" s="382" t="str">
        <f>IF(G150="nvt",0,IF(G150="goed",1,IF(G150="beter",2,IF(G150="uitstekend",3,""))))</f>
        <v/>
      </c>
      <c r="U150" s="404"/>
    </row>
    <row r="151" spans="1:21" x14ac:dyDescent="0.3">
      <c r="A151" s="112"/>
      <c r="B151" s="31"/>
      <c r="C151" s="4" t="str">
        <f>'overzicht alle'!B103</f>
        <v>GEB 3.3*</v>
      </c>
      <c r="D151" s="219" t="str">
        <f>'overzicht alle'!C103</f>
        <v>natuur-gezondheidsprojecten</v>
      </c>
      <c r="E151" s="101" t="str">
        <f>'overzicht alle'!E103</f>
        <v>vrij</v>
      </c>
      <c r="F151" s="101" t="str">
        <f>'overzicht alle'!F103</f>
        <v>voldaan</v>
      </c>
      <c r="G151" s="102"/>
      <c r="H151" s="25"/>
      <c r="I151" s="27"/>
      <c r="J151" s="327" t="str">
        <f t="shared" si="65"/>
        <v/>
      </c>
      <c r="K151" s="34" t="str">
        <f t="shared" si="64"/>
        <v/>
      </c>
      <c r="L151" s="17">
        <f>R151</f>
        <v>0</v>
      </c>
      <c r="M151" s="361"/>
      <c r="N151" s="376"/>
      <c r="O151" s="377"/>
      <c r="P151" s="368" t="str">
        <f>IF(G151="","",IF(G151="nvt","",IF(G151="voldaan",3,IF(G151="niet voldaan",0,""))))</f>
        <v/>
      </c>
      <c r="Q151" s="367" t="str">
        <f>IF(G151="nvt","nvt",IF(P151=3,"uitstekend",IF(P151=0,"niet voldaan","")))</f>
        <v/>
      </c>
      <c r="R151" s="367"/>
      <c r="S151" s="368">
        <f>R151</f>
        <v>0</v>
      </c>
      <c r="T151" s="382"/>
      <c r="U151" s="404"/>
    </row>
    <row r="152" spans="1:21" customFormat="1" ht="13.8" customHeight="1" x14ac:dyDescent="0.3">
      <c r="A152" s="30"/>
      <c r="B152" s="263" t="s">
        <v>437</v>
      </c>
      <c r="C152" s="236"/>
      <c r="D152" s="237"/>
      <c r="E152" s="232"/>
      <c r="F152" s="232"/>
      <c r="G152" s="233"/>
      <c r="H152" s="234"/>
      <c r="I152" s="235"/>
      <c r="J152" s="338"/>
      <c r="K152" s="232" t="str">
        <f t="shared" si="64"/>
        <v/>
      </c>
      <c r="L152" s="232"/>
      <c r="M152" s="395" t="str">
        <f>IF(K152="nvt","pass",IF(P152="","",IF(P152&gt;=U152,"pass","niet voldaan")))</f>
        <v/>
      </c>
      <c r="N152" s="364"/>
      <c r="O152" s="368"/>
      <c r="P152" s="368"/>
      <c r="Q152" s="367" t="str">
        <f>IF(Q153="nvt","",IF(Q153="goed","goed",IF(Q153="beter","beter",IF(Q153="uitstekend","uitstekend",IF(Q153="","","niet voldaan")))))</f>
        <v/>
      </c>
      <c r="R152" s="367"/>
      <c r="S152" s="367"/>
      <c r="T152" s="382"/>
      <c r="U152" s="405"/>
    </row>
    <row r="153" spans="1:21" x14ac:dyDescent="0.3">
      <c r="A153" s="112"/>
      <c r="B153" s="220" t="s">
        <v>191</v>
      </c>
      <c r="C153" s="221" t="str">
        <f>C149</f>
        <v>GEB 3.1*</v>
      </c>
      <c r="D153" s="225" t="str">
        <f>D149</f>
        <v>connectie met groen vanuit binnenruimtes</v>
      </c>
      <c r="E153" s="101" t="s">
        <v>201</v>
      </c>
      <c r="F153" s="101" t="s">
        <v>28</v>
      </c>
      <c r="G153" s="102"/>
      <c r="H153" s="25"/>
      <c r="I153" s="27"/>
      <c r="J153" s="327" t="str">
        <f t="shared" ref="J153" si="66">P153</f>
        <v/>
      </c>
      <c r="K153" s="34" t="str">
        <f t="shared" si="64"/>
        <v/>
      </c>
      <c r="L153" s="17"/>
      <c r="M153" s="361"/>
      <c r="N153" s="376"/>
      <c r="O153" s="377"/>
      <c r="P153" s="368" t="str">
        <f>IF(G153="goed",1,IF(G153="beter",2,IF(G153="uitstekend",3,IF(G153="nvt","nvt",""))))</f>
        <v/>
      </c>
      <c r="Q153" s="383" t="str">
        <f>IF(G153="nvt","nvt",IF(J153=0,"niet voldaan",IF(J153=1,"goed",IF(J153=2,"beter",IF(J153=3,"uitstekend","")))))</f>
        <v/>
      </c>
      <c r="R153" s="367"/>
      <c r="S153" s="368">
        <f>R153</f>
        <v>0</v>
      </c>
      <c r="T153" s="382" t="str">
        <f>IF(G153="nvt",0,IF(G153="goed",1,IF(G153="beter",2,IF(G153="uitstekend",3,""))))</f>
        <v/>
      </c>
      <c r="U153" s="404"/>
    </row>
    <row r="154" spans="1:21" customFormat="1" ht="13.8" customHeight="1" x14ac:dyDescent="0.3">
      <c r="A154" s="30"/>
      <c r="B154" s="227"/>
      <c r="C154" s="228"/>
      <c r="D154" s="231"/>
      <c r="E154" s="232"/>
      <c r="F154" s="232"/>
      <c r="G154" s="233"/>
      <c r="H154" s="234"/>
      <c r="I154" s="235"/>
      <c r="J154" s="338"/>
      <c r="K154" s="232" t="str">
        <f t="shared" si="64"/>
        <v/>
      </c>
      <c r="L154" s="232"/>
      <c r="M154" s="395" t="str">
        <f>IF(K154="nvt","pass",IF(P154="","",IF(P154&gt;=U154,"pass","niet voldaan")))</f>
        <v/>
      </c>
      <c r="N154" s="364"/>
      <c r="O154" s="368"/>
      <c r="P154" s="368"/>
      <c r="Q154" s="367" t="str">
        <f>IF(Q155="nvt","",IF(Q155="goed","goed",IF(Q155="beter","beter",IF(Q155="uitstekend","uitstekend",IF(Q155="","","niet voldaan")))))</f>
        <v/>
      </c>
      <c r="R154" s="367"/>
      <c r="S154" s="367"/>
      <c r="T154" s="382"/>
      <c r="U154" s="405"/>
    </row>
    <row r="155" spans="1:21" x14ac:dyDescent="0.3">
      <c r="A155" s="112"/>
      <c r="B155" s="220" t="s">
        <v>192</v>
      </c>
      <c r="C155" s="221" t="str">
        <f>C153</f>
        <v>GEB 3.1*</v>
      </c>
      <c r="D155" s="219" t="str">
        <f>D153</f>
        <v>connectie met groen vanuit binnenruimtes</v>
      </c>
      <c r="E155" s="101" t="s">
        <v>201</v>
      </c>
      <c r="F155" s="101" t="s">
        <v>28</v>
      </c>
      <c r="G155" s="102"/>
      <c r="H155" s="25"/>
      <c r="I155" s="27"/>
      <c r="J155" s="327" t="str">
        <f t="shared" ref="J155" si="67">P155</f>
        <v/>
      </c>
      <c r="K155" s="34" t="str">
        <f t="shared" si="64"/>
        <v/>
      </c>
      <c r="L155" s="17"/>
      <c r="M155" s="361"/>
      <c r="N155" s="376"/>
      <c r="O155" s="377"/>
      <c r="P155" s="368" t="str">
        <f>IF(G155="goed",1,IF(G155="beter",2,IF(G155="uitstekend",3,IF(G155="nvt","nvt",""))))</f>
        <v/>
      </c>
      <c r="Q155" s="383" t="str">
        <f>IF(G155="nvt","nvt",IF(J155=0,"niet voldaan",IF(J155=1,"goed",IF(J155=2,"beter",IF(J155=3,"uitstekend","")))))</f>
        <v/>
      </c>
      <c r="R155" s="367"/>
      <c r="S155" s="368">
        <f>R155</f>
        <v>0</v>
      </c>
      <c r="T155" s="382" t="str">
        <f>IF(G155="nvt",0,IF(G155="goed",1,IF(G155="beter",2,IF(G155="uitstekend",3,""))))</f>
        <v/>
      </c>
      <c r="U155" s="404"/>
    </row>
    <row r="156" spans="1:21" customFormat="1" ht="13.8" customHeight="1" x14ac:dyDescent="0.3">
      <c r="A156" s="30"/>
      <c r="B156" s="227"/>
      <c r="C156" s="228"/>
      <c r="D156" s="231"/>
      <c r="E156" s="232"/>
      <c r="F156" s="232"/>
      <c r="G156" s="233"/>
      <c r="H156" s="234"/>
      <c r="I156" s="235"/>
      <c r="J156" s="338"/>
      <c r="K156" s="232" t="str">
        <f t="shared" si="64"/>
        <v/>
      </c>
      <c r="L156" s="232"/>
      <c r="M156" s="395" t="str">
        <f>IF(K156="nvt","pass",IF(P156="","",IF(P156&gt;=U156,"pass","niet voldaan")))</f>
        <v/>
      </c>
      <c r="N156" s="364"/>
      <c r="O156" s="368"/>
      <c r="P156" s="368"/>
      <c r="Q156" s="367" t="str">
        <f>IF(Q157="nvt","",IF(Q157="goed","goed",IF(Q157="beter","beter",IF(Q157="uitstekend","uitstekend",IF(Q157="","","niet voldaan")))))</f>
        <v/>
      </c>
      <c r="R156" s="367"/>
      <c r="S156" s="367"/>
      <c r="T156" s="382"/>
      <c r="U156" s="405"/>
    </row>
    <row r="157" spans="1:21" x14ac:dyDescent="0.3">
      <c r="A157" s="112"/>
      <c r="B157" s="264" t="s">
        <v>193</v>
      </c>
      <c r="C157" s="275" t="str">
        <f>C155</f>
        <v>GEB 3.1*</v>
      </c>
      <c r="D157" s="274" t="str">
        <f>D155</f>
        <v>connectie met groen vanuit binnenruimtes</v>
      </c>
      <c r="E157" s="101" t="s">
        <v>201</v>
      </c>
      <c r="F157" s="101" t="s">
        <v>28</v>
      </c>
      <c r="G157" s="102"/>
      <c r="H157" s="25"/>
      <c r="I157" s="27"/>
      <c r="J157" s="327" t="str">
        <f t="shared" ref="J157" si="68">P157</f>
        <v/>
      </c>
      <c r="K157" s="34" t="str">
        <f t="shared" si="64"/>
        <v/>
      </c>
      <c r="L157" s="17"/>
      <c r="M157" s="361"/>
      <c r="N157" s="376"/>
      <c r="O157" s="377"/>
      <c r="P157" s="368" t="str">
        <f>IF(G157="goed",1,IF(G157="beter",2,IF(G157="uitstekend",3,IF(G157="nvt","nvt",""))))</f>
        <v/>
      </c>
      <c r="Q157" s="383" t="str">
        <f>IF(G157="nvt","nvt",IF(J157=0,"niet voldaan",IF(J157=1,"goed",IF(J157=2,"beter",IF(J157=3,"uitstekend","")))))</f>
        <v/>
      </c>
      <c r="R157" s="367"/>
      <c r="S157" s="368">
        <f>R157</f>
        <v>0</v>
      </c>
      <c r="T157" s="382" t="str">
        <f>IF(G157="nvt",0,IF(G157="goed",1,IF(G157="beter",2,IF(G157="uitstekend",3,""))))</f>
        <v/>
      </c>
      <c r="U157" s="404"/>
    </row>
    <row r="158" spans="1:21" customFormat="1" ht="13.8" customHeight="1" x14ac:dyDescent="0.3">
      <c r="A158" s="30"/>
      <c r="B158" s="227"/>
      <c r="C158" s="228"/>
      <c r="D158" s="231"/>
      <c r="E158" s="232"/>
      <c r="F158" s="232"/>
      <c r="G158" s="233"/>
      <c r="H158" s="234"/>
      <c r="I158" s="235"/>
      <c r="J158" s="338"/>
      <c r="K158" s="232" t="str">
        <f t="shared" si="64"/>
        <v/>
      </c>
      <c r="L158" s="232"/>
      <c r="M158" s="395" t="str">
        <f>IF(K158="nvt","pass",IF(P158="","",IF(P158&gt;=U158,"pass","niet voldaan")))</f>
        <v/>
      </c>
      <c r="N158" s="364"/>
      <c r="O158" s="368"/>
      <c r="P158" s="368"/>
      <c r="Q158" s="367" t="str">
        <f>IF(Q159="nvt","",IF(Q159="goed","goed",IF(Q159="beter","beter",IF(Q159="uitstekend","uitstekend",IF(Q159="","","niet voldaan")))))</f>
        <v/>
      </c>
      <c r="R158" s="367"/>
      <c r="S158" s="367"/>
      <c r="T158" s="382"/>
      <c r="U158" s="405"/>
    </row>
    <row r="159" spans="1:21" x14ac:dyDescent="0.3">
      <c r="A159" s="112"/>
      <c r="B159" s="220" t="s">
        <v>191</v>
      </c>
      <c r="C159" s="221" t="str">
        <f>C150</f>
        <v>GEB 3.2*</v>
      </c>
      <c r="D159" s="225" t="str">
        <f>D150</f>
        <v>groene buitenruimtes</v>
      </c>
      <c r="E159" s="101" t="s">
        <v>201</v>
      </c>
      <c r="F159" s="101" t="s">
        <v>28</v>
      </c>
      <c r="G159" s="102"/>
      <c r="H159" s="25"/>
      <c r="I159" s="27"/>
      <c r="J159" s="327" t="str">
        <f t="shared" ref="J159" si="69">P159</f>
        <v/>
      </c>
      <c r="K159" s="34" t="str">
        <f t="shared" si="64"/>
        <v/>
      </c>
      <c r="L159" s="17"/>
      <c r="M159" s="361"/>
      <c r="N159" s="376"/>
      <c r="O159" s="377"/>
      <c r="P159" s="368" t="str">
        <f>IF(G159="goed",1,IF(G159="beter",2,IF(G159="uitstekend",3,IF(G159="nvt","nvt",""))))</f>
        <v/>
      </c>
      <c r="Q159" s="383" t="str">
        <f>IF(G159="nvt","nvt",IF(J159=0,"niet voldaan",IF(J159=1,"goed",IF(J159=2,"beter",IF(J159=3,"uitstekend","")))))</f>
        <v/>
      </c>
      <c r="R159" s="367"/>
      <c r="S159" s="368">
        <f>R159</f>
        <v>0</v>
      </c>
      <c r="T159" s="382" t="str">
        <f>IF(G159="nvt",0,IF(G159="goed",1,IF(G159="beter",2,IF(G159="uitstekend",3,""))))</f>
        <v/>
      </c>
      <c r="U159" s="404"/>
    </row>
    <row r="160" spans="1:21" customFormat="1" ht="13.8" customHeight="1" x14ac:dyDescent="0.3">
      <c r="A160" s="30"/>
      <c r="B160" s="227"/>
      <c r="C160" s="228"/>
      <c r="D160" s="231"/>
      <c r="E160" s="232"/>
      <c r="F160" s="232"/>
      <c r="G160" s="233"/>
      <c r="H160" s="234"/>
      <c r="I160" s="235"/>
      <c r="J160" s="338"/>
      <c r="K160" s="232" t="str">
        <f t="shared" si="64"/>
        <v/>
      </c>
      <c r="L160" s="232"/>
      <c r="M160" s="395" t="str">
        <f>IF(K160="nvt","pass",IF(P160="","",IF(P160&gt;=U160,"pass","niet voldaan")))</f>
        <v/>
      </c>
      <c r="N160" s="364"/>
      <c r="O160" s="368"/>
      <c r="P160" s="368"/>
      <c r="Q160" s="367" t="str">
        <f>IF(Q161="nvt","",IF(Q161="goed","goed",IF(Q161="beter","beter",IF(Q161="uitstekend","uitstekend",IF(Q161="","","niet voldaan")))))</f>
        <v/>
      </c>
      <c r="R160" s="367"/>
      <c r="S160" s="367"/>
      <c r="T160" s="382"/>
      <c r="U160" s="405"/>
    </row>
    <row r="161" spans="1:21" x14ac:dyDescent="0.3">
      <c r="A161" s="112"/>
      <c r="B161" s="220" t="s">
        <v>192</v>
      </c>
      <c r="C161" s="221" t="str">
        <f>C159</f>
        <v>GEB 3.2*</v>
      </c>
      <c r="D161" s="219" t="str">
        <f>D159</f>
        <v>groene buitenruimtes</v>
      </c>
      <c r="E161" s="101" t="s">
        <v>201</v>
      </c>
      <c r="F161" s="101" t="s">
        <v>28</v>
      </c>
      <c r="G161" s="102"/>
      <c r="H161" s="25"/>
      <c r="I161" s="27"/>
      <c r="J161" s="327" t="str">
        <f t="shared" ref="J161" si="70">P161</f>
        <v/>
      </c>
      <c r="K161" s="34" t="str">
        <f t="shared" si="64"/>
        <v/>
      </c>
      <c r="L161" s="17"/>
      <c r="M161" s="361"/>
      <c r="N161" s="376"/>
      <c r="O161" s="377"/>
      <c r="P161" s="368" t="str">
        <f>IF(G161="goed",1,IF(G161="beter",2,IF(G161="uitstekend",3,IF(G161="nvt","nvt",""))))</f>
        <v/>
      </c>
      <c r="Q161" s="383" t="str">
        <f>IF(G161="nvt","nvt",IF(J161=0,"niet voldaan",IF(J161=1,"goed",IF(J161=2,"beter",IF(J161=3,"uitstekend","")))))</f>
        <v/>
      </c>
      <c r="R161" s="367"/>
      <c r="S161" s="368">
        <f>R161</f>
        <v>0</v>
      </c>
      <c r="T161" s="382" t="str">
        <f>IF(G161="nvt",0,IF(G161="goed",1,IF(G161="beter",2,IF(G161="uitstekend",3,""))))</f>
        <v/>
      </c>
      <c r="U161" s="404"/>
    </row>
    <row r="162" spans="1:21" customFormat="1" ht="13.8" customHeight="1" x14ac:dyDescent="0.3">
      <c r="A162" s="30"/>
      <c r="B162" s="227"/>
      <c r="C162" s="228"/>
      <c r="D162" s="231"/>
      <c r="E162" s="232"/>
      <c r="F162" s="232"/>
      <c r="G162" s="233"/>
      <c r="H162" s="234"/>
      <c r="I162" s="235"/>
      <c r="J162" s="338"/>
      <c r="K162" s="232" t="str">
        <f t="shared" si="64"/>
        <v/>
      </c>
      <c r="L162" s="232"/>
      <c r="M162" s="395" t="str">
        <f>IF(K162="nvt","pass",IF(P162="","",IF(P162&gt;=U162,"pass","niet voldaan")))</f>
        <v/>
      </c>
      <c r="N162" s="364"/>
      <c r="O162" s="368"/>
      <c r="P162" s="368"/>
      <c r="Q162" s="367" t="str">
        <f>IF(Q163="nvt","",IF(Q163="goed","goed",IF(Q163="beter","beter",IF(Q163="uitstekend","uitstekend",IF(Q163="","","niet voldaan")))))</f>
        <v/>
      </c>
      <c r="R162" s="367"/>
      <c r="S162" s="367"/>
      <c r="T162" s="382"/>
      <c r="U162" s="405"/>
    </row>
    <row r="163" spans="1:21" x14ac:dyDescent="0.3">
      <c r="A163" s="112"/>
      <c r="B163" s="264" t="s">
        <v>193</v>
      </c>
      <c r="C163" s="275" t="str">
        <f>C161</f>
        <v>GEB 3.2*</v>
      </c>
      <c r="D163" s="274" t="str">
        <f>D161</f>
        <v>groene buitenruimtes</v>
      </c>
      <c r="E163" s="101" t="s">
        <v>201</v>
      </c>
      <c r="F163" s="101" t="s">
        <v>28</v>
      </c>
      <c r="G163" s="102"/>
      <c r="H163" s="25"/>
      <c r="I163" s="27"/>
      <c r="J163" s="327" t="str">
        <f t="shared" ref="J163" si="71">P163</f>
        <v/>
      </c>
      <c r="K163" s="34" t="str">
        <f t="shared" si="64"/>
        <v/>
      </c>
      <c r="L163" s="17"/>
      <c r="M163" s="361"/>
      <c r="N163" s="376"/>
      <c r="O163" s="377"/>
      <c r="P163" s="368" t="str">
        <f>IF(G163="goed",1,IF(G163="beter",2,IF(G163="uitstekend",3,IF(G163="nvt","nvt",""))))</f>
        <v/>
      </c>
      <c r="Q163" s="383" t="str">
        <f>IF(G163="nvt","nvt",IF(J163=0,"niet voldaan",IF(J163=1,"goed",IF(J163=2,"beter",IF(J163=3,"uitstekend","")))))</f>
        <v/>
      </c>
      <c r="R163" s="367"/>
      <c r="S163" s="368">
        <f>R163</f>
        <v>0</v>
      </c>
      <c r="T163" s="382" t="str">
        <f>IF(G163="nvt",0,IF(G163="goed",1,IF(G163="beter",2,IF(G163="uitstekend",3,""))))</f>
        <v/>
      </c>
      <c r="U163" s="404"/>
    </row>
    <row r="164" spans="1:21" x14ac:dyDescent="0.3">
      <c r="A164" s="23"/>
      <c r="B164" s="23"/>
      <c r="C164" s="23"/>
      <c r="D164" s="23"/>
      <c r="E164" s="23"/>
      <c r="F164" s="23"/>
      <c r="G164" s="23"/>
      <c r="H164" s="23"/>
      <c r="I164" s="23"/>
      <c r="J164" s="340"/>
      <c r="K164" s="23"/>
      <c r="L164" s="23"/>
      <c r="M164" s="361"/>
      <c r="N164" s="376"/>
      <c r="O164" s="377"/>
      <c r="P164" s="368"/>
      <c r="Q164" s="367"/>
      <c r="R164" s="367"/>
      <c r="S164" s="368"/>
      <c r="T164" s="382"/>
      <c r="U164" s="404"/>
    </row>
    <row r="165" spans="1:21" customFormat="1" ht="18" x14ac:dyDescent="0.3">
      <c r="A165" s="30"/>
      <c r="B165" s="238" t="s">
        <v>11</v>
      </c>
      <c r="C165" s="238"/>
      <c r="D165" s="238"/>
      <c r="E165" s="285"/>
      <c r="F165" s="238"/>
      <c r="G165" s="239"/>
      <c r="H165" s="238"/>
      <c r="I165" s="238"/>
      <c r="J165" s="333"/>
      <c r="K165" s="238"/>
      <c r="L165" s="238"/>
      <c r="M165" s="387"/>
      <c r="N165" s="364"/>
      <c r="O165" s="368"/>
      <c r="P165" s="368"/>
      <c r="Q165" s="367"/>
      <c r="R165" s="367"/>
      <c r="S165" s="367"/>
      <c r="T165" s="382"/>
      <c r="U165" s="405"/>
    </row>
    <row r="166" spans="1:21" x14ac:dyDescent="0.3">
      <c r="A166" s="23"/>
      <c r="B166" s="23"/>
      <c r="C166" s="23"/>
      <c r="D166" s="23"/>
      <c r="E166" s="23"/>
      <c r="F166" s="23"/>
      <c r="G166" s="23"/>
      <c r="H166" s="23"/>
      <c r="I166" s="23"/>
      <c r="J166" s="340"/>
      <c r="K166" s="23"/>
      <c r="L166" s="23"/>
      <c r="M166" s="361"/>
      <c r="N166" s="376"/>
      <c r="O166" s="377"/>
      <c r="P166" s="368"/>
      <c r="Q166" s="367"/>
      <c r="R166" s="367"/>
      <c r="S166" s="368"/>
      <c r="T166" s="382"/>
      <c r="U166" s="404"/>
    </row>
    <row r="167" spans="1:21" customFormat="1" ht="13.8" customHeight="1" x14ac:dyDescent="0.3">
      <c r="A167" s="30"/>
      <c r="B167" s="256"/>
      <c r="C167" s="257" t="str">
        <f>'overzicht alle'!B106</f>
        <v>ENE 1</v>
      </c>
      <c r="D167" s="257" t="str">
        <f>'overzicht alle'!C106</f>
        <v>Energieprestatie</v>
      </c>
      <c r="E167" s="258"/>
      <c r="F167" s="258" t="str">
        <f>'overzicht alle'!F106</f>
        <v>goed</v>
      </c>
      <c r="G167" s="257"/>
      <c r="H167" s="257"/>
      <c r="I167" s="257"/>
      <c r="J167" s="335"/>
      <c r="K167" s="320" t="str">
        <f>Q167</f>
        <v/>
      </c>
      <c r="L167" s="258"/>
      <c r="M167" s="395" t="str">
        <f>IF(K167="nvt","pass",IF(P167="","",IF(P167&gt;=U167,"pass","niet voldaan")))</f>
        <v/>
      </c>
      <c r="N167" s="364"/>
      <c r="O167" s="368"/>
      <c r="P167" s="368" t="str">
        <f>IF(P168=0,0,IFERROR(AVERAGE(P168),""))</f>
        <v/>
      </c>
      <c r="Q167" s="367" t="str">
        <f>IF(P167="","",IF(P167&lt;1,"niet voldaan",IF(P167&lt;2,"goed",IF(P167&lt;3,"beter","uitstekend"))))</f>
        <v/>
      </c>
      <c r="R167" s="367"/>
      <c r="S167" s="367"/>
      <c r="T167" s="382"/>
      <c r="U167" s="405">
        <f>IF(F167="uitstekend",3,IF(F167="beter",2,IF(F167="goed",1,0)))</f>
        <v>1</v>
      </c>
    </row>
    <row r="168" spans="1:21" x14ac:dyDescent="0.3">
      <c r="A168" s="112"/>
      <c r="B168" s="31"/>
      <c r="C168" s="4" t="str">
        <f>'overzicht alle'!B107</f>
        <v>ENE 1.1</v>
      </c>
      <c r="D168" s="219" t="str">
        <f>'overzicht alle'!C107</f>
        <v xml:space="preserve">energie prestatie </v>
      </c>
      <c r="E168" s="101" t="str">
        <f>'overzicht alle'!E107</f>
        <v>verplicht</v>
      </c>
      <c r="F168" s="101" t="str">
        <f>'overzicht alle'!F107</f>
        <v>goed</v>
      </c>
      <c r="G168" s="102"/>
      <c r="H168" s="25"/>
      <c r="I168" s="27"/>
      <c r="J168" s="327" t="str">
        <f t="shared" ref="J168" si="72">P168</f>
        <v/>
      </c>
      <c r="K168" s="34" t="str">
        <f>Q168</f>
        <v/>
      </c>
      <c r="L168" s="17">
        <f>R168</f>
        <v>0</v>
      </c>
      <c r="M168" s="361"/>
      <c r="N168" s="376"/>
      <c r="O168" s="377"/>
      <c r="P168" s="368" t="str">
        <f>IF(G168="goed",1,IF(G168="beter",2,IF(G168="uitstekend",3,IF(G168="nvt",0,""))))</f>
        <v/>
      </c>
      <c r="Q168" s="383" t="str">
        <f>IF(G168="nvt","nvt",IF(J168=0,"niet voldaan",IF(J168=1,"goed",IF(J168=2,"beter",IF(J168=3,"uitstekend","")))))</f>
        <v/>
      </c>
      <c r="R168" s="367"/>
      <c r="S168" s="368">
        <f>R168</f>
        <v>0</v>
      </c>
      <c r="T168" s="382" t="str">
        <f>IF(G168="nvt",0,IF(G168="goed",1,IF(G168="beter",2,IF(G168="uitstekend",3,""))))</f>
        <v/>
      </c>
      <c r="U168" s="404"/>
    </row>
    <row r="169" spans="1:21" x14ac:dyDescent="0.3">
      <c r="A169" s="23"/>
      <c r="B169" s="23"/>
      <c r="C169" s="23"/>
      <c r="D169" s="23"/>
      <c r="E169" s="23"/>
      <c r="F169" s="23"/>
      <c r="G169" s="23"/>
      <c r="H169" s="23"/>
      <c r="I169" s="23"/>
      <c r="J169" s="340"/>
      <c r="K169" s="23"/>
      <c r="L169" s="23"/>
      <c r="M169" s="361"/>
      <c r="N169" s="376"/>
      <c r="O169" s="377"/>
      <c r="P169" s="368"/>
      <c r="Q169" s="367"/>
      <c r="R169" s="367"/>
      <c r="S169" s="368"/>
      <c r="T169" s="382"/>
      <c r="U169" s="404"/>
    </row>
    <row r="170" spans="1:21" customFormat="1" ht="13.8" customHeight="1" x14ac:dyDescent="0.3">
      <c r="A170" s="30"/>
      <c r="B170" s="256"/>
      <c r="C170" s="257" t="str">
        <f>'overzicht alle'!B108</f>
        <v>ENE 2</v>
      </c>
      <c r="D170" s="257" t="str">
        <f>'overzicht alle'!C108</f>
        <v>Hernieuwbare energieën</v>
      </c>
      <c r="E170" s="258"/>
      <c r="F170" s="258" t="str">
        <f>'overzicht alle'!F108</f>
        <v>goed</v>
      </c>
      <c r="G170" s="257"/>
      <c r="H170" s="257"/>
      <c r="I170" s="257"/>
      <c r="J170" s="335"/>
      <c r="K170" s="320" t="str">
        <f t="shared" ref="K170:K175" si="73">Q170</f>
        <v/>
      </c>
      <c r="L170" s="258"/>
      <c r="M170" s="395" t="str">
        <f>IF(K170="nvt","pass",IF(P170="","",IF(P170&gt;=U170,"pass","niet voldaan")))</f>
        <v>pass</v>
      </c>
      <c r="N170" s="364"/>
      <c r="O170" s="368"/>
      <c r="P170" s="368" t="b">
        <f>IF(Q170="goed",1,IF(Q170="beter",2,IF(Q170="uitstekend",3,IF(Q170="niet voldaan",0))))</f>
        <v>0</v>
      </c>
      <c r="Q170" s="367" t="str">
        <f>IF(AND(Q171="",Q172="",Q173=""),"",IF(AND(Q171="uitstekend",Q172="uitstekend",Q173="uitstekend"),"uitstekend",IF(AND(Q171="uitstekend",Q172="uitstekend",Q173="beter"),"beter",IF(AND(Q171="uitstekend",Q172="uitstekend",OR(Q173="nvt",Q173="")),"goed","niet voldaan"))))</f>
        <v/>
      </c>
      <c r="R170" s="367"/>
      <c r="S170" s="367"/>
      <c r="T170" s="382"/>
      <c r="U170" s="405">
        <f>IF(F170="uitstekend",3,IF(F170="beter",2,IF(F170="goed",1,0)))</f>
        <v>1</v>
      </c>
    </row>
    <row r="171" spans="1:21" x14ac:dyDescent="0.3">
      <c r="A171" s="112"/>
      <c r="B171" s="31"/>
      <c r="C171" s="4" t="str">
        <f>'overzicht alle'!B109</f>
        <v>ENE 2.1*</v>
      </c>
      <c r="D171" s="219" t="str">
        <f>'overzicht alle'!C109</f>
        <v>Haalbaarheid hernieuwbare energieën</v>
      </c>
      <c r="E171" s="101" t="str">
        <f>'overzicht alle'!E109</f>
        <v>verplicht</v>
      </c>
      <c r="F171" s="101" t="str">
        <f>'overzicht alle'!F109</f>
        <v>voldaan</v>
      </c>
      <c r="G171" s="102"/>
      <c r="H171" s="25"/>
      <c r="I171" s="27"/>
      <c r="J171" s="327" t="str">
        <f t="shared" ref="J171:J173" si="74">P171</f>
        <v/>
      </c>
      <c r="K171" s="34" t="str">
        <f t="shared" si="73"/>
        <v/>
      </c>
      <c r="L171" s="17">
        <f>R171</f>
        <v>0</v>
      </c>
      <c r="M171" s="361"/>
      <c r="N171" s="376"/>
      <c r="O171" s="377"/>
      <c r="P171" s="368" t="str">
        <f t="shared" ref="P171" si="75">IF(G171="voldaan",3,IF(OR(G171="niet voldaan",G171="nvt"),0,""))</f>
        <v/>
      </c>
      <c r="Q171" s="367" t="str">
        <f>IF(G171="nvt","nvt",IF(P171=3,"uitstekend",IF(P171=0,"niet voldaan","")))</f>
        <v/>
      </c>
      <c r="R171" s="367"/>
      <c r="S171" s="368">
        <f>R171</f>
        <v>0</v>
      </c>
      <c r="T171" s="382"/>
      <c r="U171" s="404"/>
    </row>
    <row r="172" spans="1:21" x14ac:dyDescent="0.3">
      <c r="A172" s="112"/>
      <c r="B172" s="31"/>
      <c r="C172" s="4" t="str">
        <f>'overzicht alle'!B110</f>
        <v>ENE 2.2*</v>
      </c>
      <c r="D172" s="219" t="str">
        <f>'overzicht alle'!C110</f>
        <v>Aandeel hernieuwbare energie</v>
      </c>
      <c r="E172" s="101" t="str">
        <f>'overzicht alle'!E110</f>
        <v>verplicht</v>
      </c>
      <c r="F172" s="101" t="str">
        <f>'overzicht alle'!F110</f>
        <v>uitstekend</v>
      </c>
      <c r="G172" s="102"/>
      <c r="H172" s="25"/>
      <c r="I172" s="27"/>
      <c r="J172" s="327" t="str">
        <f t="shared" si="74"/>
        <v/>
      </c>
      <c r="K172" s="34" t="str">
        <f t="shared" si="73"/>
        <v/>
      </c>
      <c r="L172" s="17">
        <f>R172</f>
        <v>0</v>
      </c>
      <c r="M172" s="361"/>
      <c r="N172" s="376"/>
      <c r="O172" s="377"/>
      <c r="P172" s="368" t="str">
        <f>IF(G172="goed",1,IF(G172="beter",2,IF(G172="uitstekend",3,IF(G172="nvt",0,""))))</f>
        <v/>
      </c>
      <c r="Q172" s="383" t="str">
        <f>IF(G172="nvt","nvt",IF(J172=0,"niet voldaan",IF(J172=1,"goed",IF(J172=2,"beter",IF(J172=3,"uitstekend","")))))</f>
        <v/>
      </c>
      <c r="R172" s="367"/>
      <c r="S172" s="368">
        <f>R172</f>
        <v>0</v>
      </c>
      <c r="T172" s="382" t="str">
        <f>IF(G172="nvt",0,IF(G172="goed",1,IF(G172="beter",2,IF(G172="uitstekend",3,""))))</f>
        <v/>
      </c>
      <c r="U172" s="404"/>
    </row>
    <row r="173" spans="1:21" x14ac:dyDescent="0.3">
      <c r="A173" s="112"/>
      <c r="B173" s="31"/>
      <c r="C173" s="4" t="str">
        <f>'overzicht alle'!B111</f>
        <v>ENE 2.3*</v>
      </c>
      <c r="D173" s="219" t="str">
        <f>'overzicht alle'!C111</f>
        <v>Groot aandeel hernieuwbare energie</v>
      </c>
      <c r="E173" s="101" t="str">
        <f>'overzicht alle'!E111</f>
        <v>vrij</v>
      </c>
      <c r="F173" s="101" t="str">
        <f>'overzicht alle'!F111</f>
        <v>goed</v>
      </c>
      <c r="G173" s="102"/>
      <c r="H173" s="25"/>
      <c r="I173" s="27"/>
      <c r="J173" s="327" t="str">
        <f t="shared" si="74"/>
        <v/>
      </c>
      <c r="K173" s="34" t="str">
        <f t="shared" si="73"/>
        <v/>
      </c>
      <c r="L173" s="17">
        <f>R173</f>
        <v>0</v>
      </c>
      <c r="M173" s="361"/>
      <c r="N173" s="376"/>
      <c r="O173" s="377"/>
      <c r="P173" s="368" t="str">
        <f>IF(G173="goed",1,IF(G173="beter",2,IF(G173="uitstekend",3,IF(G173="nvt","",""))))</f>
        <v/>
      </c>
      <c r="Q173" s="383" t="str">
        <f>IF(G173="nvt","nvt",IF(J173=0,"niet voldaan",IF(J173=1,"goed",IF(J173=2,"beter",IF(J173=3,"uitstekend","")))))</f>
        <v/>
      </c>
      <c r="R173" s="367"/>
      <c r="S173" s="368">
        <f>R173</f>
        <v>0</v>
      </c>
      <c r="T173" s="382"/>
      <c r="U173" s="404"/>
    </row>
    <row r="174" spans="1:21" customFormat="1" ht="13.8" customHeight="1" x14ac:dyDescent="0.3">
      <c r="A174" s="30"/>
      <c r="B174" s="263" t="s">
        <v>437</v>
      </c>
      <c r="C174" s="228"/>
      <c r="D174" s="231"/>
      <c r="E174" s="232"/>
      <c r="F174" s="232"/>
      <c r="G174" s="233"/>
      <c r="H174" s="234"/>
      <c r="I174" s="235"/>
      <c r="J174" s="338"/>
      <c r="K174" s="232" t="str">
        <f t="shared" si="73"/>
        <v/>
      </c>
      <c r="L174" s="232"/>
      <c r="M174" s="395" t="str">
        <f>IF(K174="nvt","pass",IF(P174="","",IF(P174&gt;=U174,"pass","niet voldaan")))</f>
        <v/>
      </c>
      <c r="N174" s="364"/>
      <c r="O174" s="368"/>
      <c r="P174" s="368"/>
      <c r="Q174" s="367" t="str">
        <f>IF(Q175="nvt","nvt",IF(Q175="goed","goed",IF(Q175="beter","beter",IF(Q175="uitstekend","uitstekend",IF(Q175="","","niet voldaan")))))</f>
        <v/>
      </c>
      <c r="R174" s="367"/>
      <c r="S174" s="367"/>
      <c r="T174" s="382"/>
      <c r="U174" s="405"/>
    </row>
    <row r="175" spans="1:21" x14ac:dyDescent="0.3">
      <c r="A175" s="112"/>
      <c r="B175" s="220" t="s">
        <v>191</v>
      </c>
      <c r="C175" s="221" t="str">
        <f>C172</f>
        <v>ENE 2.2*</v>
      </c>
      <c r="D175" s="225" t="str">
        <f>D172</f>
        <v>Aandeel hernieuwbare energie</v>
      </c>
      <c r="E175" s="101" t="s">
        <v>31</v>
      </c>
      <c r="F175" s="101" t="s">
        <v>28</v>
      </c>
      <c r="G175" s="102"/>
      <c r="H175" s="25"/>
      <c r="I175" s="27"/>
      <c r="J175" s="327" t="str">
        <f t="shared" ref="J175" si="76">P175</f>
        <v/>
      </c>
      <c r="K175" s="34" t="str">
        <f t="shared" si="73"/>
        <v/>
      </c>
      <c r="L175" s="17"/>
      <c r="M175" s="361"/>
      <c r="N175" s="376"/>
      <c r="O175" s="377"/>
      <c r="P175" s="368" t="str">
        <f>IF(G175="goed",1,IF(G175="beter",2,IF(G175="uitstekend",3,IF(G175="nvt","nvt",""))))</f>
        <v/>
      </c>
      <c r="Q175" s="383" t="str">
        <f>IF(J175="nvt","nvt",IF(J175=0,"niet voldaan",IF(J175=1,"goed",IF(J175=2,"beter",IF(J175=3,"uitstekend","")))))</f>
        <v/>
      </c>
      <c r="R175" s="367"/>
      <c r="S175" s="368">
        <f>R175</f>
        <v>0</v>
      </c>
      <c r="T175" s="382" t="str">
        <f>IF(G175="nvt",0,IF(G175="goed",1,IF(G175="beter",2,IF(G175="uitstekend",3,""))))</f>
        <v/>
      </c>
      <c r="U175" s="404"/>
    </row>
    <row r="176" spans="1:21" x14ac:dyDescent="0.3">
      <c r="A176" s="23"/>
      <c r="B176" s="23"/>
      <c r="C176" s="23"/>
      <c r="D176" s="23"/>
      <c r="E176" s="23"/>
      <c r="F176" s="23"/>
      <c r="G176" s="23"/>
      <c r="H176" s="23"/>
      <c r="I176" s="23"/>
      <c r="J176" s="340"/>
      <c r="K176" s="23"/>
      <c r="L176" s="23"/>
      <c r="M176" s="361"/>
      <c r="N176" s="376"/>
      <c r="O176" s="377"/>
      <c r="P176" s="368"/>
      <c r="Q176" s="367"/>
      <c r="R176" s="367"/>
      <c r="S176" s="368"/>
      <c r="T176" s="382"/>
      <c r="U176" s="404"/>
    </row>
    <row r="177" spans="1:21" customFormat="1" ht="13.8" customHeight="1" x14ac:dyDescent="0.3">
      <c r="A177" s="30"/>
      <c r="B177" s="256"/>
      <c r="C177" s="257" t="str">
        <f>'overzicht alle'!B112</f>
        <v>ENE 3*</v>
      </c>
      <c r="D177" s="257" t="str">
        <f>'overzicht alle'!C112</f>
        <v>Energiezuinige installaties en toestellen</v>
      </c>
      <c r="E177" s="258"/>
      <c r="F177" s="258" t="str">
        <f>'overzicht alle'!F112</f>
        <v>uitstekend</v>
      </c>
      <c r="G177" s="257"/>
      <c r="H177" s="257"/>
      <c r="I177" s="257"/>
      <c r="J177" s="335"/>
      <c r="K177" s="320" t="str">
        <f>Q177</f>
        <v/>
      </c>
      <c r="L177" s="258"/>
      <c r="M177" s="395" t="str">
        <f>IF(K177="nvt","pass",IF(P177="","",IF(P177&gt;=U177,"pass","niet voldaan")))</f>
        <v/>
      </c>
      <c r="N177" s="364"/>
      <c r="O177" s="368"/>
      <c r="P177" s="368" t="str" cm="1">
        <f t="array" ref="P177">IF(OR(P178:P180=0),0,IFERROR(AVERAGE(P178:P180),""))</f>
        <v/>
      </c>
      <c r="Q177" s="367" t="str">
        <f>IF(P177="","",IF(P177&lt;1,"niet voldaan",IF(P177&lt;2,"goed",IF(P177&lt;3,"beter","uitstekend"))))</f>
        <v/>
      </c>
      <c r="R177" s="367"/>
      <c r="S177" s="367"/>
      <c r="T177" s="382"/>
      <c r="U177" s="405">
        <f>IF(F177="uitstekend",3,IF(F177="beter",2,IF(F177="goed",1,0)))</f>
        <v>3</v>
      </c>
    </row>
    <row r="178" spans="1:21" x14ac:dyDescent="0.3">
      <c r="A178" s="112"/>
      <c r="B178" s="31"/>
      <c r="C178" s="4" t="str">
        <f>'overzicht alle'!B113</f>
        <v>ENE 3.1*</v>
      </c>
      <c r="D178" s="219" t="str">
        <f>'overzicht alle'!C113</f>
        <v>Energiezuinige installaties en toestellen</v>
      </c>
      <c r="E178" s="101" t="str">
        <f>'overzicht alle'!E113</f>
        <v>verplicht</v>
      </c>
      <c r="F178" s="101" t="str">
        <f>'overzicht alle'!F113</f>
        <v>voldaan</v>
      </c>
      <c r="G178" s="102"/>
      <c r="H178" s="25"/>
      <c r="I178" s="27"/>
      <c r="J178" s="327" t="str">
        <f t="shared" ref="J178:J180" si="77">P178</f>
        <v/>
      </c>
      <c r="K178" s="34" t="str">
        <f>Q178</f>
        <v/>
      </c>
      <c r="L178" s="17">
        <f>R178</f>
        <v>0</v>
      </c>
      <c r="M178" s="361"/>
      <c r="N178" s="376"/>
      <c r="O178" s="377">
        <f>ROUND(SUM(P178:P180)/3,1)</f>
        <v>0</v>
      </c>
      <c r="P178" s="368" t="str">
        <f t="shared" ref="P178:P180" si="78">IF(G178="voldaan",3,IF(G178="niet voldaan",0,IF(G178="nvt",0,"")))</f>
        <v/>
      </c>
      <c r="Q178" s="367" t="str">
        <f t="shared" ref="Q178:Q180" si="79">IF(G178="nvt","nvt",IF(P178=3,"uitstekend",IF(P178=0,"niet voldaan","")))</f>
        <v/>
      </c>
      <c r="R178" s="367"/>
      <c r="S178" s="368">
        <f>R178</f>
        <v>0</v>
      </c>
      <c r="T178" s="382"/>
      <c r="U178" s="404"/>
    </row>
    <row r="179" spans="1:21" x14ac:dyDescent="0.3">
      <c r="A179" s="112"/>
      <c r="B179" s="31"/>
      <c r="C179" s="4" t="str">
        <f>'overzicht alle'!B114</f>
        <v>ENE 3.2*</v>
      </c>
      <c r="D179" s="219" t="str">
        <f>'overzicht alle'!C114</f>
        <v>Automatische regeling - niet-verblijfsruimten</v>
      </c>
      <c r="E179" s="101" t="str">
        <f>'overzicht alle'!E114</f>
        <v>verplicht</v>
      </c>
      <c r="F179" s="101" t="str">
        <f>'overzicht alle'!F114</f>
        <v>voldaan</v>
      </c>
      <c r="G179" s="102"/>
      <c r="H179" s="25"/>
      <c r="I179" s="27"/>
      <c r="J179" s="327" t="str">
        <f t="shared" si="77"/>
        <v/>
      </c>
      <c r="K179" s="34" t="str">
        <f>Q179</f>
        <v/>
      </c>
      <c r="L179" s="17">
        <f>R179</f>
        <v>0</v>
      </c>
      <c r="M179" s="361"/>
      <c r="N179" s="376"/>
      <c r="O179" s="377"/>
      <c r="P179" s="368" t="str">
        <f t="shared" si="78"/>
        <v/>
      </c>
      <c r="Q179" s="367" t="str">
        <f t="shared" si="79"/>
        <v/>
      </c>
      <c r="R179" s="367"/>
      <c r="S179" s="368">
        <f>R179</f>
        <v>0</v>
      </c>
      <c r="T179" s="382"/>
      <c r="U179" s="404"/>
    </row>
    <row r="180" spans="1:21" x14ac:dyDescent="0.3">
      <c r="A180" s="112"/>
      <c r="B180" s="31"/>
      <c r="C180" s="4" t="str">
        <f>'overzicht alle'!B115</f>
        <v>ENE 3.3*</v>
      </c>
      <c r="D180" s="219" t="str">
        <f>'overzicht alle'!C115</f>
        <v>Energie-efficiëntie niet huishoudelijke toestellen en medische apparatuur</v>
      </c>
      <c r="E180" s="101" t="str">
        <f>'overzicht alle'!E115</f>
        <v>verplicht</v>
      </c>
      <c r="F180" s="101" t="str">
        <f>'overzicht alle'!F115</f>
        <v>voldaan</v>
      </c>
      <c r="G180" s="102"/>
      <c r="H180" s="25"/>
      <c r="I180" s="27"/>
      <c r="J180" s="327" t="str">
        <f t="shared" si="77"/>
        <v/>
      </c>
      <c r="K180" s="34" t="str">
        <f>Q180</f>
        <v/>
      </c>
      <c r="L180" s="17">
        <f>R180</f>
        <v>0</v>
      </c>
      <c r="M180" s="361"/>
      <c r="N180" s="376"/>
      <c r="O180" s="377"/>
      <c r="P180" s="368" t="str">
        <f t="shared" si="78"/>
        <v/>
      </c>
      <c r="Q180" s="367" t="str">
        <f t="shared" si="79"/>
        <v/>
      </c>
      <c r="R180" s="367"/>
      <c r="S180" s="368">
        <f>R180</f>
        <v>0</v>
      </c>
      <c r="T180" s="382"/>
      <c r="U180" s="404"/>
    </row>
    <row r="181" spans="1:21" x14ac:dyDescent="0.3">
      <c r="A181" s="23"/>
      <c r="B181" s="23"/>
      <c r="C181" s="23"/>
      <c r="D181" s="23"/>
      <c r="E181" s="23"/>
      <c r="F181" s="23"/>
      <c r="G181" s="23"/>
      <c r="H181" s="23"/>
      <c r="I181" s="23"/>
      <c r="J181" s="340"/>
      <c r="K181" s="23"/>
      <c r="L181" s="23"/>
      <c r="M181" s="361"/>
      <c r="N181" s="376"/>
      <c r="O181" s="377"/>
      <c r="P181" s="368"/>
      <c r="Q181" s="367"/>
      <c r="R181" s="367"/>
      <c r="S181" s="368"/>
      <c r="T181" s="382"/>
      <c r="U181" s="404"/>
    </row>
    <row r="182" spans="1:21" customFormat="1" ht="13.8" customHeight="1" x14ac:dyDescent="0.3">
      <c r="A182" s="30"/>
      <c r="B182" s="256"/>
      <c r="C182" s="257" t="str">
        <f>'overzicht alle'!B116</f>
        <v>MAT 1</v>
      </c>
      <c r="D182" s="257" t="str">
        <f>'overzicht alle'!C116</f>
        <v>Behoud van grondstoffen</v>
      </c>
      <c r="E182" s="258"/>
      <c r="F182" s="258" t="str">
        <f>'overzicht alle'!F116</f>
        <v>/</v>
      </c>
      <c r="G182" s="257"/>
      <c r="H182" s="257"/>
      <c r="I182" s="257"/>
      <c r="J182" s="335"/>
      <c r="K182" s="320" t="str">
        <f>Q182</f>
        <v/>
      </c>
      <c r="L182" s="258"/>
      <c r="M182" s="395" t="str">
        <f>IF(K182="nvt","pass",IF(P182="","",IF(P182&gt;=U182,"pass","niet voldaan")))</f>
        <v/>
      </c>
      <c r="N182" s="364"/>
      <c r="O182" s="368"/>
      <c r="P182" s="368" t="str">
        <f>IF(OR(P183=0),0,IFERROR(AVERAGE(P184:P185),""))</f>
        <v/>
      </c>
      <c r="Q182" s="367" t="str" cm="1">
        <f t="array" ref="Q182">IF(AND(Q183:Q185="nvt"),"nvt",IF(P182="","",IF(P182&lt;1,"niet voldaan",IF(P182&lt;2,"goed",IF(P182&lt;3,"beter","uitstekend")))))</f>
        <v/>
      </c>
      <c r="R182" s="367"/>
      <c r="S182" s="367"/>
      <c r="T182" s="382"/>
      <c r="U182" s="405">
        <f>IF(F182="uitstekend",3,IF(F182="beter",2,IF(F182="goed",1,0)))</f>
        <v>0</v>
      </c>
    </row>
    <row r="183" spans="1:21" x14ac:dyDescent="0.3">
      <c r="A183" s="112"/>
      <c r="B183" s="31"/>
      <c r="C183" s="4" t="str">
        <f>'overzicht alle'!B117</f>
        <v>MAT1.1</v>
      </c>
      <c r="D183" s="219" t="str">
        <f>'overzicht alle'!C117</f>
        <v>Hergebruik van in situ aanwezige bouwelementen en -materialen</v>
      </c>
      <c r="E183" s="101" t="str">
        <f>'overzicht alle'!E117</f>
        <v>vrij</v>
      </c>
      <c r="F183" s="101" t="str">
        <f>'overzicht alle'!F117</f>
        <v>voldaan</v>
      </c>
      <c r="G183" s="102"/>
      <c r="H183" s="25"/>
      <c r="I183" s="27"/>
      <c r="J183" s="327" t="str">
        <f t="shared" ref="J183:J185" si="80">P183</f>
        <v/>
      </c>
      <c r="K183" s="34" t="str">
        <f>Q183</f>
        <v/>
      </c>
      <c r="L183" s="17">
        <f>R183</f>
        <v>0</v>
      </c>
      <c r="M183" s="361"/>
      <c r="N183" s="376"/>
      <c r="O183" s="377"/>
      <c r="P183" s="368" t="str">
        <f>IF(G183="nvt","",IF(G183="voldaan",3,IF(G183="niet voldaan",0,"")))</f>
        <v/>
      </c>
      <c r="Q183" s="367" t="str">
        <f>IF(G183="nvt","nvt",IF(P183=3,"uitstekend",IF(P183=0,"niet voldaan","")))</f>
        <v/>
      </c>
      <c r="R183" s="367"/>
      <c r="S183" s="368">
        <f>R183</f>
        <v>0</v>
      </c>
      <c r="T183" s="382"/>
      <c r="U183" s="404"/>
    </row>
    <row r="184" spans="1:21" x14ac:dyDescent="0.3">
      <c r="A184" s="112"/>
      <c r="B184" s="31"/>
      <c r="C184" s="4" t="str">
        <f>'overzicht alle'!B118</f>
        <v>MAT1.2*</v>
      </c>
      <c r="D184" s="219" t="str">
        <f>'overzicht alle'!C118</f>
        <v>75% hergebruik van in situ aanwezige bouwelementen en -materialen</v>
      </c>
      <c r="E184" s="101" t="str">
        <f>'overzicht alle'!E118</f>
        <v>vrij</v>
      </c>
      <c r="F184" s="101" t="str">
        <f>'overzicht alle'!F118</f>
        <v>goed</v>
      </c>
      <c r="G184" s="370"/>
      <c r="H184" s="25"/>
      <c r="I184" s="27"/>
      <c r="J184" s="327" t="str">
        <f t="shared" si="80"/>
        <v/>
      </c>
      <c r="K184" s="34" t="str">
        <f>Q184</f>
        <v/>
      </c>
      <c r="L184" s="17">
        <f>R184</f>
        <v>0</v>
      </c>
      <c r="M184" s="361"/>
      <c r="N184" s="376"/>
      <c r="O184" s="377">
        <f>ROUND(SUM(P184:P185)/2,1)</f>
        <v>0</v>
      </c>
      <c r="P184" s="368" t="str">
        <f>IF(G184="goed",1,IF(G184="beter",2,IF(G184="uitstekend",3,IF(G184="nvt","",""))))</f>
        <v/>
      </c>
      <c r="Q184" s="383" t="str">
        <f>IF(G184="nvt","nvt",IF(J184=0,"niet voldaan",IF(J184=1,"goed",IF(J184=2,"beter",IF(J184=3,"uitstekend","")))))</f>
        <v/>
      </c>
      <c r="R184" s="367"/>
      <c r="S184" s="368">
        <f>R184</f>
        <v>0</v>
      </c>
      <c r="T184" s="382" t="str">
        <f>IF(G184="nvt",0,IF(G184="goed",1,IF(G184="beter",2,IF(G184="uitstekend",3,""))))</f>
        <v/>
      </c>
      <c r="U184" s="404"/>
    </row>
    <row r="185" spans="1:21" x14ac:dyDescent="0.3">
      <c r="A185" s="112"/>
      <c r="B185" s="31"/>
      <c r="C185" s="4" t="str">
        <f>'overzicht alle'!B119</f>
        <v>MAT1.3</v>
      </c>
      <c r="D185" s="219" t="str">
        <f>'overzicht alle'!C119</f>
        <v>Gesloten grondbalans</v>
      </c>
      <c r="E185" s="101" t="str">
        <f>'overzicht alle'!E119</f>
        <v>vrij</v>
      </c>
      <c r="F185" s="101" t="str">
        <f>'overzicht alle'!F119</f>
        <v>beter</v>
      </c>
      <c r="G185" s="370"/>
      <c r="H185" s="25"/>
      <c r="I185" s="27"/>
      <c r="J185" s="327" t="str">
        <f t="shared" si="80"/>
        <v/>
      </c>
      <c r="K185" s="34" t="str">
        <f>Q185</f>
        <v/>
      </c>
      <c r="L185" s="17">
        <f>R185</f>
        <v>0</v>
      </c>
      <c r="M185" s="361"/>
      <c r="N185" s="376"/>
      <c r="O185" s="377"/>
      <c r="P185" s="368" t="str">
        <f>IF(G185="goed",1,IF(G185="beter",2,IF(G185="uitstekend",3,IF(G185="nvt","",""))))</f>
        <v/>
      </c>
      <c r="Q185" s="382" t="str">
        <f>IF(G185="nvt","nvt",IF(J185=0,"niet voldaan",IF(J185=1,"goed",IF(J185=2,"beter",IF(J185=3,"uitstekend","")))))</f>
        <v/>
      </c>
      <c r="R185" s="367"/>
      <c r="S185" s="368">
        <f>R185</f>
        <v>0</v>
      </c>
      <c r="T185" s="382" t="str">
        <f>IF(G185="nvt",0,IF(G185="goed",1,IF(G185="beter",2,IF(G185="uitstekend",3,""))))</f>
        <v/>
      </c>
      <c r="U185" s="404"/>
    </row>
    <row r="186" spans="1:21" x14ac:dyDescent="0.3">
      <c r="A186" s="23"/>
      <c r="B186" s="23"/>
      <c r="C186" s="23"/>
      <c r="D186" s="23"/>
      <c r="E186" s="23"/>
      <c r="F186" s="23"/>
      <c r="G186" s="23"/>
      <c r="H186" s="23"/>
      <c r="I186" s="23"/>
      <c r="J186" s="340"/>
      <c r="K186" s="23"/>
      <c r="L186" s="23"/>
      <c r="M186" s="361"/>
      <c r="N186" s="376"/>
      <c r="O186" s="377"/>
      <c r="P186" s="368"/>
      <c r="Q186" s="367"/>
      <c r="R186" s="367"/>
      <c r="S186" s="368"/>
      <c r="T186" s="382"/>
      <c r="U186" s="404"/>
    </row>
    <row r="187" spans="1:21" customFormat="1" ht="13.8" customHeight="1" x14ac:dyDescent="0.3">
      <c r="A187" s="30"/>
      <c r="B187" s="256"/>
      <c r="C187" s="257" t="str">
        <f>'overzicht alle'!B120</f>
        <v>MAT 2</v>
      </c>
      <c r="D187" s="257" t="str">
        <f>'overzicht alle'!C120</f>
        <v>Materiaalkeuze</v>
      </c>
      <c r="E187" s="258"/>
      <c r="F187" s="258" t="str">
        <f>'overzicht alle'!F120</f>
        <v>beter</v>
      </c>
      <c r="G187" s="257"/>
      <c r="H187" s="257"/>
      <c r="I187" s="257"/>
      <c r="J187" s="335"/>
      <c r="K187" s="320" t="str">
        <f>Q187</f>
        <v/>
      </c>
      <c r="L187" s="258"/>
      <c r="M187" s="395" t="str">
        <f>IF(K187="nvt","pass",IF(P187="","",IF(P187&gt;=U187,"pass","niet voldaan")))</f>
        <v/>
      </c>
      <c r="N187" s="364"/>
      <c r="O187" s="368"/>
      <c r="P187" s="368" t="str">
        <f>IF(OR(P189&lt;3,P188=0),0,IFERROR(AVERAGE(P188:P189),""))</f>
        <v/>
      </c>
      <c r="Q187" s="367" t="str">
        <f>IF(P187="","",IF(P187&lt;1,"niet voldaan",IF(P187&lt;2.5,"goed",IF(P187&lt;3,"beter","uitstekend"))))</f>
        <v/>
      </c>
      <c r="R187" s="367"/>
      <c r="S187" s="367"/>
      <c r="T187" s="382"/>
      <c r="U187" s="405">
        <f>IF(F187="uitstekend",3,IF(F187="beter",2,IF(F187="goed",1,0)))</f>
        <v>2</v>
      </c>
    </row>
    <row r="188" spans="1:21" x14ac:dyDescent="0.3">
      <c r="A188" s="112"/>
      <c r="B188" s="31"/>
      <c r="C188" s="4" t="str">
        <f>'overzicht alle'!B121</f>
        <v>MAT 2.1*</v>
      </c>
      <c r="D188" s="219" t="str">
        <f>'overzicht alle'!C121</f>
        <v>totem analyse</v>
      </c>
      <c r="E188" s="101" t="str">
        <f>'overzicht alle'!E121</f>
        <v>verplicht</v>
      </c>
      <c r="F188" s="101" t="str">
        <f>'overzicht alle'!F121</f>
        <v>beter</v>
      </c>
      <c r="G188" s="102"/>
      <c r="H188" s="25"/>
      <c r="I188" s="27"/>
      <c r="J188" s="327" t="str">
        <f t="shared" ref="J188:J189" si="81">P188</f>
        <v/>
      </c>
      <c r="K188" s="34" t="str">
        <f>Q188</f>
        <v/>
      </c>
      <c r="L188" s="17">
        <f>R188</f>
        <v>0</v>
      </c>
      <c r="M188" s="361"/>
      <c r="N188" s="376"/>
      <c r="O188" s="377"/>
      <c r="P188" s="368" t="str">
        <f>IF(G188="goed",1,IF(G188="beter",2,IF(G188="uitstekend",3,IF(G188="nvt",0,""))))</f>
        <v/>
      </c>
      <c r="Q188" s="383" t="str">
        <f>IF(G188="nvt","nvt",IF(J188=0,"niet voldaan",IF(J188=1,"goed",IF(J188=2,"beter",IF(J188=3,"uitstekend","")))))</f>
        <v/>
      </c>
      <c r="R188" s="367"/>
      <c r="S188" s="368">
        <f>R188</f>
        <v>0</v>
      </c>
      <c r="T188" s="382" t="str">
        <f>IF(G188="nvt",0,IF(G188="goed",1,IF(G188="beter",2,IF(G188="uitstekend",3,""))))</f>
        <v/>
      </c>
      <c r="U188" s="404"/>
    </row>
    <row r="189" spans="1:21" x14ac:dyDescent="0.3">
      <c r="A189" s="112"/>
      <c r="B189" s="31"/>
      <c r="C189" s="4" t="str">
        <f>'overzicht alle'!B122</f>
        <v>MAT 2.2*</v>
      </c>
      <c r="D189" s="219" t="str">
        <f>'overzicht alle'!C122</f>
        <v>hout uit duurzaam bosbeheer</v>
      </c>
      <c r="E189" s="101" t="str">
        <f>'overzicht alle'!E122</f>
        <v>verplicht</v>
      </c>
      <c r="F189" s="101" t="str">
        <f>'overzicht alle'!F122</f>
        <v>uitstekend</v>
      </c>
      <c r="G189" s="102"/>
      <c r="H189" s="25"/>
      <c r="I189" s="27"/>
      <c r="J189" s="327" t="str">
        <f t="shared" si="81"/>
        <v/>
      </c>
      <c r="K189" s="34" t="str">
        <f>Q189</f>
        <v/>
      </c>
      <c r="L189" s="17">
        <f>R189</f>
        <v>0</v>
      </c>
      <c r="M189" s="361"/>
      <c r="N189" s="376"/>
      <c r="O189" s="377"/>
      <c r="P189" s="368" t="str">
        <f>IF(G189="goed",1,IF(G189="beter",2,IF(G189="uitstekend",3,IF(G189="nvt",0,""))))</f>
        <v/>
      </c>
      <c r="Q189" s="383" t="str">
        <f>IF(G189="nvt","nvt",IF(J189=0,"niet voldaan",IF(J189=1,"goed",IF(J189=2,"beter",IF(J189=3,"uitstekend","")))))</f>
        <v/>
      </c>
      <c r="R189" s="367"/>
      <c r="S189" s="368">
        <f>R189</f>
        <v>0</v>
      </c>
      <c r="T189" s="382" t="str">
        <f>IF(G189="nvt",0,IF(G189="goed",1,IF(G189="beter",2,IF(G189="uitstekend",3,""))))</f>
        <v/>
      </c>
      <c r="U189" s="404"/>
    </row>
    <row r="190" spans="1:21" x14ac:dyDescent="0.3">
      <c r="A190" s="23"/>
      <c r="B190" s="23"/>
      <c r="C190" s="23"/>
      <c r="D190" s="23"/>
      <c r="E190" s="23"/>
      <c r="F190" s="23"/>
      <c r="G190" s="23"/>
      <c r="H190" s="23"/>
      <c r="I190" s="23"/>
      <c r="J190" s="340"/>
      <c r="K190" s="23"/>
      <c r="L190" s="23"/>
      <c r="M190" s="361"/>
      <c r="N190" s="376"/>
      <c r="O190" s="377"/>
      <c r="P190" s="368"/>
      <c r="Q190" s="367"/>
      <c r="R190" s="367"/>
      <c r="S190" s="368"/>
      <c r="T190" s="382"/>
      <c r="U190" s="404"/>
    </row>
    <row r="191" spans="1:21" customFormat="1" ht="13.8" customHeight="1" x14ac:dyDescent="0.3">
      <c r="A191" s="30"/>
      <c r="B191" s="256"/>
      <c r="C191" s="257" t="str">
        <f>'overzicht alle'!B123</f>
        <v>MAT 3*</v>
      </c>
      <c r="D191" s="257" t="str">
        <f>'overzicht alle'!C123</f>
        <v>Materialenpaspoort</v>
      </c>
      <c r="E191" s="258"/>
      <c r="F191" s="258" t="str">
        <f>'overzicht alle'!F123</f>
        <v>/</v>
      </c>
      <c r="G191" s="257"/>
      <c r="H191" s="257"/>
      <c r="I191" s="257"/>
      <c r="J191" s="335"/>
      <c r="K191" s="320" t="str">
        <f>Q191</f>
        <v/>
      </c>
      <c r="L191" s="258"/>
      <c r="M191" s="395" t="str">
        <f>IF(K191="nvt","pass",IF(P191="","",IF(P191&gt;=U191,"pass","niet voldaan")))</f>
        <v/>
      </c>
      <c r="N191" s="364"/>
      <c r="O191" s="368"/>
      <c r="P191" s="368" t="str">
        <f>P192</f>
        <v/>
      </c>
      <c r="Q191" s="367" t="str">
        <f>IF(Q192="nvt","nvt",IF(P191="","",IF(P191&lt;1,"niet voldaan",IF(P191&lt;2,"goed",IF(P191&lt;3,"beter","uitstekend")))))</f>
        <v/>
      </c>
      <c r="R191" s="367"/>
      <c r="S191" s="367"/>
      <c r="T191" s="382"/>
      <c r="U191" s="405">
        <f>IF(F191="uitstekend",3,IF(F191="beter",2,IF(F191="goed",1,0)))</f>
        <v>0</v>
      </c>
    </row>
    <row r="192" spans="1:21" x14ac:dyDescent="0.3">
      <c r="A192" s="112"/>
      <c r="B192" s="31"/>
      <c r="C192" s="4" t="str">
        <f>'overzicht alle'!B124</f>
        <v>MAT 3.1*</v>
      </c>
      <c r="D192" s="219" t="str">
        <f>'overzicht alle'!C124</f>
        <v>Materialenpaspoort</v>
      </c>
      <c r="E192" s="101" t="str">
        <f>'overzicht alle'!E124</f>
        <v>vrij</v>
      </c>
      <c r="F192" s="101" t="str">
        <f>'overzicht alle'!F124</f>
        <v>beter</v>
      </c>
      <c r="G192" s="102"/>
      <c r="H192" s="25"/>
      <c r="I192" s="27"/>
      <c r="J192" s="327" t="str">
        <f t="shared" ref="J192" si="82">P192</f>
        <v/>
      </c>
      <c r="K192" s="34" t="str">
        <f>Q192</f>
        <v/>
      </c>
      <c r="L192" s="17">
        <f>R192</f>
        <v>0</v>
      </c>
      <c r="M192" s="361"/>
      <c r="N192" s="376"/>
      <c r="O192" s="377"/>
      <c r="P192" s="368" t="str">
        <f>IF(G192="goed",1,IF(G192="beter",2,IF(G192="uitstekend",3,IF(G192="nvt","",""))))</f>
        <v/>
      </c>
      <c r="Q192" s="382" t="str">
        <f>IF(G192="nvt","nvt",IF(J192=0,"niet voldaan",IF(J192=1,"goed",IF(J192=2,"beter",IF(J192=3,"uitstekend","")))))</f>
        <v/>
      </c>
      <c r="R192" s="367"/>
      <c r="S192" s="368">
        <f>R192</f>
        <v>0</v>
      </c>
      <c r="T192" s="382" t="str">
        <f>IF(G192="nvt",0,IF(G192="goed",1,IF(G192="beter",2,IF(G192="uitstekend",3,""))))</f>
        <v/>
      </c>
      <c r="U192" s="404"/>
    </row>
    <row r="193" spans="1:21" x14ac:dyDescent="0.3">
      <c r="A193" s="23"/>
      <c r="B193" s="23"/>
      <c r="C193" s="23"/>
      <c r="D193" s="23"/>
      <c r="E193" s="23"/>
      <c r="F193" s="23"/>
      <c r="G193" s="23"/>
      <c r="H193" s="23"/>
      <c r="I193" s="23"/>
      <c r="J193" s="340"/>
      <c r="K193" s="23"/>
      <c r="L193" s="23"/>
      <c r="M193" s="361"/>
      <c r="N193" s="376"/>
      <c r="O193" s="377"/>
      <c r="P193" s="368"/>
      <c r="Q193" s="367"/>
      <c r="R193" s="367"/>
      <c r="S193" s="368"/>
      <c r="T193" s="382"/>
      <c r="U193" s="404"/>
    </row>
    <row r="194" spans="1:21" customFormat="1" ht="13.8" customHeight="1" x14ac:dyDescent="0.3">
      <c r="A194" s="30"/>
      <c r="B194" s="256"/>
      <c r="C194" s="257" t="str">
        <f>'overzicht alle'!B125</f>
        <v>MAT 4*</v>
      </c>
      <c r="D194" s="257" t="str">
        <f>'overzicht alle'!C125</f>
        <v>Koelmiddelen met een lage impact</v>
      </c>
      <c r="E194" s="258"/>
      <c r="F194" s="258" t="str">
        <f>'overzicht alle'!F125</f>
        <v>goed</v>
      </c>
      <c r="G194" s="257"/>
      <c r="H194" s="257"/>
      <c r="I194" s="257"/>
      <c r="J194" s="335"/>
      <c r="K194" s="320" t="str">
        <f>Q194</f>
        <v/>
      </c>
      <c r="L194" s="258"/>
      <c r="M194" s="395" t="str">
        <f>IF(K194="nvt","pass",IF(P194="","",IF(P194&gt;=U194,"pass","niet voldaan")))</f>
        <v/>
      </c>
      <c r="N194" s="364"/>
      <c r="O194" s="368"/>
      <c r="P194" s="368" t="str" cm="1">
        <f t="array" ref="P194">IF(OR(P195:P196=0),0,IFERROR(AVERAGE(P195:P197),""))</f>
        <v/>
      </c>
      <c r="Q194" s="367" t="str">
        <f>IF(P194="","",IF(P194&lt;1,"niet voldaan",IF(P194&lt;2.3,"goed",IF(P194&lt;3,"beter","uitstekend"))))</f>
        <v/>
      </c>
      <c r="R194" s="367"/>
      <c r="S194" s="367"/>
      <c r="T194" s="382"/>
      <c r="U194" s="405">
        <f>IF(F194="uitstekend",3,IF(F194="beter",2,IF(F194="goed",1,0)))</f>
        <v>1</v>
      </c>
    </row>
    <row r="195" spans="1:21" x14ac:dyDescent="0.3">
      <c r="A195" s="112"/>
      <c r="B195" s="31"/>
      <c r="C195" s="4" t="str">
        <f>'overzicht alle'!B126</f>
        <v>MAT4.1*</v>
      </c>
      <c r="D195" s="219" t="str">
        <f>'overzicht alle'!C126</f>
        <v>Koelmiddelen met en lage GWP impact</v>
      </c>
      <c r="E195" s="101" t="str">
        <f>'overzicht alle'!E126</f>
        <v>verplicht</v>
      </c>
      <c r="F195" s="101" t="str">
        <f>'overzicht alle'!F126</f>
        <v>goed</v>
      </c>
      <c r="G195" s="102"/>
      <c r="H195" s="25"/>
      <c r="I195" s="27"/>
      <c r="J195" s="327" t="str">
        <f t="shared" ref="J195:J196" si="83">P195</f>
        <v/>
      </c>
      <c r="K195" s="34" t="str">
        <f>Q195</f>
        <v/>
      </c>
      <c r="L195" s="17">
        <f>R195</f>
        <v>0</v>
      </c>
      <c r="M195" s="361"/>
      <c r="N195" s="376"/>
      <c r="O195" s="377"/>
      <c r="P195" s="368" t="str">
        <f>IF(G195="goed",1,IF(G195="beter",2,IF(G195="uitstekend",3,IF(G195="nvt",0,""))))</f>
        <v/>
      </c>
      <c r="Q195" s="383" t="str">
        <f>IF(G195="nvt","nvt",IF(J195=0,"niet voldaan",IF(J195=1,"goed",IF(J195=2,"beter",IF(J195=3,"uitstekend","")))))</f>
        <v/>
      </c>
      <c r="R195" s="367"/>
      <c r="S195" s="368">
        <f>R195</f>
        <v>0</v>
      </c>
      <c r="T195" s="382" t="str">
        <f>IF(G195="nvt",0,IF(G195="goed",1,IF(G195="beter",2,IF(G195="uitstekend",3,""))))</f>
        <v/>
      </c>
      <c r="U195" s="404"/>
    </row>
    <row r="196" spans="1:21" x14ac:dyDescent="0.3">
      <c r="A196" s="112"/>
      <c r="B196" s="31"/>
      <c r="C196" s="4" t="str">
        <f>'overzicht alle'!B127</f>
        <v>MAT 4.2*</v>
      </c>
      <c r="D196" s="219" t="str">
        <f>'overzicht alle'!C127</f>
        <v>Lekdetectie</v>
      </c>
      <c r="E196" s="101" t="str">
        <f>'overzicht alle'!E127</f>
        <v>verplicht</v>
      </c>
      <c r="F196" s="101" t="str">
        <f>'overzicht alle'!F127</f>
        <v>voldaan</v>
      </c>
      <c r="G196" s="102"/>
      <c r="H196" s="25"/>
      <c r="I196" s="27"/>
      <c r="J196" s="327" t="str">
        <f t="shared" si="83"/>
        <v/>
      </c>
      <c r="K196" s="34" t="str">
        <f>Q196</f>
        <v/>
      </c>
      <c r="L196" s="17">
        <f>R196</f>
        <v>0</v>
      </c>
      <c r="M196" s="361"/>
      <c r="N196" s="376"/>
      <c r="O196" s="377"/>
      <c r="P196" s="368" t="str">
        <f t="shared" ref="P196" si="84">IF(G196="voldaan",3,IF(G196="niet voldaan",0,IF(G196="nvt",0,"")))</f>
        <v/>
      </c>
      <c r="Q196" s="367" t="str">
        <f t="shared" ref="Q196" si="85">IF(G196="nvt","nvt",IF(P196=3,"uitstekend",IF(P196=0,"niet voldaan","")))</f>
        <v/>
      </c>
      <c r="R196" s="367"/>
      <c r="S196" s="368">
        <f>R196</f>
        <v>0</v>
      </c>
      <c r="T196" s="382"/>
      <c r="U196" s="404"/>
    </row>
    <row r="197" spans="1:21" x14ac:dyDescent="0.3">
      <c r="A197" s="23"/>
      <c r="B197" s="23"/>
      <c r="C197" s="23"/>
      <c r="D197" s="23"/>
      <c r="E197" s="23"/>
      <c r="F197" s="23"/>
      <c r="G197" s="23"/>
      <c r="H197" s="23"/>
      <c r="I197" s="23"/>
      <c r="J197" s="340"/>
      <c r="K197" s="23"/>
      <c r="L197" s="23"/>
      <c r="M197" s="361"/>
      <c r="N197" s="376"/>
      <c r="O197" s="377"/>
      <c r="P197" s="368"/>
      <c r="Q197" s="367"/>
      <c r="R197" s="367"/>
      <c r="S197" s="368"/>
      <c r="T197" s="382"/>
      <c r="U197" s="404"/>
    </row>
    <row r="198" spans="1:21" customFormat="1" ht="13.8" customHeight="1" x14ac:dyDescent="0.3">
      <c r="A198" s="30"/>
      <c r="B198" s="256"/>
      <c r="C198" s="257" t="str">
        <f>'overzicht alle'!B128</f>
        <v>WAT 1*</v>
      </c>
      <c r="D198" s="257" t="str">
        <f>'overzicht alle'!C128</f>
        <v>Waterverbruik beperken</v>
      </c>
      <c r="E198" s="258"/>
      <c r="F198" s="258" t="str">
        <f>'overzicht alle'!F128</f>
        <v>uitstekend</v>
      </c>
      <c r="G198" s="257"/>
      <c r="H198" s="257"/>
      <c r="I198" s="257"/>
      <c r="J198" s="335"/>
      <c r="K198" s="320" t="str">
        <f t="shared" ref="K198:K202" si="86">Q198</f>
        <v/>
      </c>
      <c r="L198" s="258"/>
      <c r="M198" s="395" t="str">
        <f>IF(K198="nvt","pass",IF(P198="","",IF(P198&gt;=U198,"pass","niet voldaan")))</f>
        <v/>
      </c>
      <c r="N198" s="364"/>
      <c r="O198" s="368"/>
      <c r="P198" s="368" t="str" cm="1">
        <f t="array" ref="P198">IF(OR(P199:P202=0),0,IFERROR(AVERAGE(P199:P202),""))</f>
        <v/>
      </c>
      <c r="Q198" s="367" t="str">
        <f>IF(P198="","",IF(P198&lt;1,"niet voldaan",IF(P198&lt;2,"goed",IF(P198&lt;3,"beter","uitstekend"))))</f>
        <v/>
      </c>
      <c r="R198" s="367"/>
      <c r="S198" s="367"/>
      <c r="T198" s="382" t="str">
        <f>IF(G198="niet voldaan",0,IF(G198="goed",1,IF(G198="beter",2,IF(G198="uitstekend",3,""))))</f>
        <v/>
      </c>
      <c r="U198" s="405">
        <f>IF(F198="uitstekend",3,IF(F198="beter",2,IF(F198="goed",1,0)))</f>
        <v>3</v>
      </c>
    </row>
    <row r="199" spans="1:21" x14ac:dyDescent="0.3">
      <c r="A199" s="112"/>
      <c r="B199" s="31"/>
      <c r="C199" s="4" t="str">
        <f>'overzicht alle'!B129</f>
        <v>WAT 1.1</v>
      </c>
      <c r="D199" s="219" t="str">
        <f>'overzicht alle'!C129</f>
        <v>Waterbesparende toestellen en kraanwerk</v>
      </c>
      <c r="E199" s="101" t="str">
        <f>'overzicht alle'!E129</f>
        <v>verplicht</v>
      </c>
      <c r="F199" s="101" t="str">
        <f>'overzicht alle'!F129</f>
        <v>voldaan</v>
      </c>
      <c r="G199" s="102"/>
      <c r="H199" s="25"/>
      <c r="I199" s="27"/>
      <c r="J199" s="327" t="str">
        <f t="shared" ref="J199:J202" si="87">P199</f>
        <v/>
      </c>
      <c r="K199" s="34" t="str">
        <f t="shared" si="86"/>
        <v/>
      </c>
      <c r="L199" s="17">
        <f>R199</f>
        <v>0</v>
      </c>
      <c r="M199" s="361"/>
      <c r="N199" s="376"/>
      <c r="O199" s="377">
        <f>ROUND(SUM(P199:P202)/4,1)</f>
        <v>0</v>
      </c>
      <c r="P199" s="368" t="str">
        <f t="shared" ref="P199:P202" si="88">IF(G199="voldaan",3,IF(G199="niet voldaan",0,IF(G199="nvt",0,"")))</f>
        <v/>
      </c>
      <c r="Q199" s="367" t="str">
        <f t="shared" ref="Q199:Q202" si="89">IF(G199="nvt","nvt",IF(P199=3,"uitstekend",IF(P199=0,"niet voldaan","")))</f>
        <v/>
      </c>
      <c r="R199" s="367"/>
      <c r="S199" s="368">
        <f>R199</f>
        <v>0</v>
      </c>
      <c r="T199" s="382"/>
      <c r="U199" s="404"/>
    </row>
    <row r="200" spans="1:21" x14ac:dyDescent="0.3">
      <c r="A200" s="112"/>
      <c r="B200" s="31"/>
      <c r="C200" s="4" t="str">
        <f>'overzicht alle'!B130</f>
        <v>WAT 1.2</v>
      </c>
      <c r="D200" s="219" t="str">
        <f>'overzicht alle'!C130</f>
        <v>Watermeter</v>
      </c>
      <c r="E200" s="101" t="str">
        <f>'overzicht alle'!E130</f>
        <v>verplicht</v>
      </c>
      <c r="F200" s="101" t="str">
        <f>'overzicht alle'!F130</f>
        <v>voldaan</v>
      </c>
      <c r="G200" s="102"/>
      <c r="H200" s="25"/>
      <c r="I200" s="27"/>
      <c r="J200" s="327" t="str">
        <f t="shared" si="87"/>
        <v/>
      </c>
      <c r="K200" s="34" t="str">
        <f t="shared" si="86"/>
        <v/>
      </c>
      <c r="L200" s="17">
        <f>R200</f>
        <v>0</v>
      </c>
      <c r="M200" s="361"/>
      <c r="N200" s="376"/>
      <c r="O200" s="377"/>
      <c r="P200" s="368" t="str">
        <f t="shared" si="88"/>
        <v/>
      </c>
      <c r="Q200" s="367" t="str">
        <f t="shared" si="89"/>
        <v/>
      </c>
      <c r="R200" s="367"/>
      <c r="S200" s="368">
        <f>R200</f>
        <v>0</v>
      </c>
      <c r="T200" s="382"/>
      <c r="U200" s="404"/>
    </row>
    <row r="201" spans="1:21" x14ac:dyDescent="0.3">
      <c r="A201" s="112"/>
      <c r="B201" s="31"/>
      <c r="C201" s="4" t="str">
        <f>'overzicht alle'!B131</f>
        <v>WAT 1.3*</v>
      </c>
      <c r="D201" s="219" t="str">
        <f>'overzicht alle'!C131</f>
        <v>Ontwerp waterdistributie</v>
      </c>
      <c r="E201" s="101" t="str">
        <f>'overzicht alle'!E131</f>
        <v>verplicht</v>
      </c>
      <c r="F201" s="101" t="str">
        <f>'overzicht alle'!F131</f>
        <v>voldaan</v>
      </c>
      <c r="G201" s="102"/>
      <c r="H201" s="25"/>
      <c r="I201" s="27"/>
      <c r="J201" s="327" t="str">
        <f t="shared" si="87"/>
        <v/>
      </c>
      <c r="K201" s="34" t="str">
        <f t="shared" si="86"/>
        <v/>
      </c>
      <c r="L201" s="17">
        <f>R201</f>
        <v>0</v>
      </c>
      <c r="M201" s="361"/>
      <c r="N201" s="376"/>
      <c r="O201" s="377"/>
      <c r="P201" s="368" t="str">
        <f t="shared" si="88"/>
        <v/>
      </c>
      <c r="Q201" s="367" t="str">
        <f t="shared" si="89"/>
        <v/>
      </c>
      <c r="R201" s="367"/>
      <c r="S201" s="368">
        <f>R201</f>
        <v>0</v>
      </c>
      <c r="T201" s="382"/>
      <c r="U201" s="404"/>
    </row>
    <row r="202" spans="1:21" x14ac:dyDescent="0.3">
      <c r="A202" s="112"/>
      <c r="B202" s="10"/>
      <c r="C202" s="4" t="str">
        <f>'overzicht alle'!B132</f>
        <v>WAT 1.4*</v>
      </c>
      <c r="D202" s="219" t="str">
        <f>'overzicht alle'!C132</f>
        <v>Legionellabeheersing in matigrisico-inrichtingen</v>
      </c>
      <c r="E202" s="101" t="str">
        <f>'overzicht alle'!E132</f>
        <v>verplicht</v>
      </c>
      <c r="F202" s="101" t="str">
        <f>'overzicht alle'!F132</f>
        <v>voldaan</v>
      </c>
      <c r="G202" s="102"/>
      <c r="H202" s="25"/>
      <c r="I202" s="27"/>
      <c r="J202" s="327" t="str">
        <f t="shared" si="87"/>
        <v/>
      </c>
      <c r="K202" s="34" t="str">
        <f t="shared" si="86"/>
        <v/>
      </c>
      <c r="L202" s="17">
        <f>R202</f>
        <v>0</v>
      </c>
      <c r="M202" s="361"/>
      <c r="N202" s="376"/>
      <c r="O202" s="377"/>
      <c r="P202" s="368" t="str">
        <f t="shared" si="88"/>
        <v/>
      </c>
      <c r="Q202" s="367" t="str">
        <f t="shared" si="89"/>
        <v/>
      </c>
      <c r="R202" s="367"/>
      <c r="S202" s="368">
        <f>R202</f>
        <v>0</v>
      </c>
      <c r="T202" s="382"/>
      <c r="U202" s="404"/>
    </row>
    <row r="203" spans="1:21" x14ac:dyDescent="0.3">
      <c r="A203" s="23"/>
      <c r="B203" s="23"/>
      <c r="C203" s="23"/>
      <c r="D203" s="23"/>
      <c r="E203" s="23"/>
      <c r="F203" s="23"/>
      <c r="G203" s="23"/>
      <c r="H203" s="23"/>
      <c r="I203" s="23"/>
      <c r="J203" s="340"/>
      <c r="K203" s="23"/>
      <c r="L203" s="23"/>
      <c r="M203" s="361"/>
      <c r="N203" s="376"/>
      <c r="O203" s="377"/>
      <c r="P203" s="368"/>
      <c r="Q203" s="367"/>
      <c r="R203" s="367"/>
      <c r="S203" s="368"/>
      <c r="T203" s="382"/>
      <c r="U203" s="404"/>
    </row>
    <row r="204" spans="1:21" customFormat="1" ht="13.8" customHeight="1" x14ac:dyDescent="0.3">
      <c r="A204" s="30"/>
      <c r="B204" s="256"/>
      <c r="C204" s="257" t="str">
        <f>'overzicht alle'!B133</f>
        <v>WAT2*</v>
      </c>
      <c r="D204" s="257" t="str">
        <f>'overzicht alle'!C133</f>
        <v>Hergebruik van water</v>
      </c>
      <c r="E204" s="258"/>
      <c r="F204" s="258" t="str">
        <f>'overzicht alle'!F133</f>
        <v>goed</v>
      </c>
      <c r="G204" s="257"/>
      <c r="H204" s="257"/>
      <c r="I204" s="257"/>
      <c r="J204" s="335"/>
      <c r="K204" s="320" t="str">
        <f t="shared" ref="K204:K209" si="90">Q204</f>
        <v/>
      </c>
      <c r="L204" s="258"/>
      <c r="M204" s="395" t="str">
        <f>IF(K204="nvt","pass",IF(P204="","",IF(P204&gt;=U204,"pass","niet voldaan")))</f>
        <v/>
      </c>
      <c r="N204" s="364"/>
      <c r="O204" s="368"/>
      <c r="P204" s="368" t="str">
        <f>IF(OR(P205=0,P207=0),0,IFERROR(AVERAGE(P205:P206),""))</f>
        <v/>
      </c>
      <c r="Q204" s="367" t="str">
        <f>IF(P204="","",IF(P204&lt;1,"niet voldaan",IF(P204&lt;2,"goed",IF(P204&lt;3,"beter","uitstekend"))))</f>
        <v/>
      </c>
      <c r="R204" s="367"/>
      <c r="S204" s="367"/>
      <c r="T204" s="382"/>
      <c r="U204" s="405">
        <f>IF(F204="uitstekend",3,IF(F204="beter",2,IF(F204="goed",1,0)))</f>
        <v>1</v>
      </c>
    </row>
    <row r="205" spans="1:21" x14ac:dyDescent="0.3">
      <c r="A205" s="112"/>
      <c r="B205" s="31"/>
      <c r="C205" s="4" t="str">
        <f>'overzicht alle'!B134</f>
        <v>WAT 2.1*</v>
      </c>
      <c r="D205" s="219" t="str">
        <f>'overzicht alle'!C134</f>
        <v>Dekkingsgraad door waterhergebruik</v>
      </c>
      <c r="E205" s="101" t="str">
        <f>'overzicht alle'!E134</f>
        <v>verplicht</v>
      </c>
      <c r="F205" s="101" t="str">
        <f>'overzicht alle'!F134</f>
        <v>goed</v>
      </c>
      <c r="G205" s="102"/>
      <c r="H205" s="25"/>
      <c r="I205" s="27"/>
      <c r="J205" s="327" t="str">
        <f t="shared" ref="J205:J207" si="91">P205</f>
        <v/>
      </c>
      <c r="K205" s="34" t="str">
        <f t="shared" si="90"/>
        <v/>
      </c>
      <c r="L205" s="17">
        <f>R205</f>
        <v>0</v>
      </c>
      <c r="M205" s="361"/>
      <c r="N205" s="376"/>
      <c r="O205" s="377">
        <f>ROUND(SUM(P205:P206)/2,1)</f>
        <v>0</v>
      </c>
      <c r="P205" s="368" t="str">
        <f>IF(G205="goed",1,IF(G205="beter",2,IF(G205="uitstekend",3,IF(G205="nvt",0,""))))</f>
        <v/>
      </c>
      <c r="Q205" s="383" t="str">
        <f>IF(G205="nvt","nvt",IF(J205=0,"niet voldaan",IF(J205=1,"goed",IF(J205=2,"beter",IF(J205=3,"uitstekend","")))))</f>
        <v/>
      </c>
      <c r="R205" s="367"/>
      <c r="S205" s="368">
        <f>R205</f>
        <v>0</v>
      </c>
      <c r="T205" s="382" t="str">
        <f>IF(G205="nvt",0,IF(G205="goed",1,IF(G205="beter",2,IF(G205="uitstekend",3,""))))</f>
        <v/>
      </c>
      <c r="U205" s="404"/>
    </row>
    <row r="206" spans="1:21" x14ac:dyDescent="0.3">
      <c r="A206" s="112"/>
      <c r="B206" s="31"/>
      <c r="C206" s="4" t="str">
        <f>'overzicht alle'!B135</f>
        <v>WAT 2.2*</v>
      </c>
      <c r="D206" s="219" t="str">
        <f>'overzicht alle'!C135</f>
        <v>Effectief benut potentieel</v>
      </c>
      <c r="E206" s="101" t="str">
        <f>'overzicht alle'!E135</f>
        <v>vrij</v>
      </c>
      <c r="F206" s="101" t="str">
        <f>'overzicht alle'!F135</f>
        <v>goed</v>
      </c>
      <c r="G206" s="102"/>
      <c r="H206" s="25"/>
      <c r="I206" s="27"/>
      <c r="J206" s="327" t="str">
        <f t="shared" si="91"/>
        <v/>
      </c>
      <c r="K206" s="34" t="str">
        <f t="shared" si="90"/>
        <v/>
      </c>
      <c r="L206" s="17">
        <f>R206</f>
        <v>0</v>
      </c>
      <c r="M206" s="361"/>
      <c r="N206" s="376"/>
      <c r="O206" s="377"/>
      <c r="P206" s="368" t="str">
        <f>IF(G206="goed",1,IF(G206="beter",2,IF(G206="uitstekend",3,IF(G206="nvt","",""))))</f>
        <v/>
      </c>
      <c r="Q206" s="382" t="str">
        <f>IF(G206="nvt","nvt",IF(J206=0,"niet voldaan",IF(J206=1,"goed",IF(J206=2,"beter",IF(J206=3,"uitstekend","")))))</f>
        <v/>
      </c>
      <c r="R206" s="367"/>
      <c r="S206" s="368">
        <f>R206</f>
        <v>0</v>
      </c>
      <c r="T206" s="382" t="str">
        <f>IF(G206="nvt",0,IF(G206="goed",1,IF(G206="beter",2,IF(G206="uitstekend",3,""))))</f>
        <v/>
      </c>
      <c r="U206" s="404"/>
    </row>
    <row r="207" spans="1:21" x14ac:dyDescent="0.3">
      <c r="A207" s="112"/>
      <c r="B207" s="31"/>
      <c r="C207" s="4" t="str">
        <f>'overzicht alle'!B136</f>
        <v>WAT 2.3*</v>
      </c>
      <c r="D207" s="219" t="str">
        <f>'overzicht alle'!C136</f>
        <v>Optimale afstemming van de beschikbare waterkwaliteit aan de benodigde waterkwaliteit</v>
      </c>
      <c r="E207" s="101" t="str">
        <f>'overzicht alle'!E136</f>
        <v>vrij</v>
      </c>
      <c r="F207" s="101" t="str">
        <f>'overzicht alle'!F136</f>
        <v>voldaan</v>
      </c>
      <c r="G207" s="370"/>
      <c r="H207" s="25"/>
      <c r="I207" s="27"/>
      <c r="J207" s="327" t="str">
        <f t="shared" si="91"/>
        <v/>
      </c>
      <c r="K207" s="34" t="str">
        <f t="shared" si="90"/>
        <v/>
      </c>
      <c r="L207" s="17">
        <f>R207</f>
        <v>0</v>
      </c>
      <c r="M207" s="361"/>
      <c r="N207" s="376"/>
      <c r="O207" s="377"/>
      <c r="P207" s="368" t="str">
        <f>IF(G207="nvt","",IF(G207="voldaan",3,IF(G207="niet voldaan",0,"")))</f>
        <v/>
      </c>
      <c r="Q207" s="367" t="str">
        <f>IF(G207="nvt","nvt",IF(P207=3,"uitstekend",IF(P207=0,"niet voldaan","")))</f>
        <v/>
      </c>
      <c r="R207" s="367"/>
      <c r="S207" s="368">
        <f t="shared" ref="S207" si="92">R207</f>
        <v>0</v>
      </c>
      <c r="T207" s="382"/>
      <c r="U207" s="404"/>
    </row>
    <row r="208" spans="1:21" customFormat="1" ht="13.8" customHeight="1" x14ac:dyDescent="0.3">
      <c r="A208" s="30"/>
      <c r="B208" s="263" t="s">
        <v>437</v>
      </c>
      <c r="C208" s="228"/>
      <c r="D208" s="231"/>
      <c r="E208" s="232"/>
      <c r="F208" s="232"/>
      <c r="G208" s="233"/>
      <c r="H208" s="234"/>
      <c r="I208" s="235"/>
      <c r="J208" s="338"/>
      <c r="K208" s="232" t="str">
        <f t="shared" si="90"/>
        <v/>
      </c>
      <c r="L208" s="232"/>
      <c r="M208" s="395" t="str">
        <f>IF(K208="nvt","pass",IF(P208="","",IF(P208&gt;=U208,"pass","niet voldaan")))</f>
        <v/>
      </c>
      <c r="N208" s="364"/>
      <c r="O208" s="368"/>
      <c r="P208" s="368"/>
      <c r="Q208" s="367" t="str">
        <f>IF(Q209="nvt","nvt",IF(Q209="goed","goed",IF(Q209="beter","beter",IF(Q209="uitstekend","uitstekend",IF(Q209="","","niet voldaan")))))</f>
        <v/>
      </c>
      <c r="R208" s="367"/>
      <c r="S208" s="367"/>
      <c r="T208" s="382"/>
      <c r="U208" s="405"/>
    </row>
    <row r="209" spans="1:21" x14ac:dyDescent="0.3">
      <c r="A209" s="112"/>
      <c r="B209" s="220" t="s">
        <v>191</v>
      </c>
      <c r="C209" s="221" t="str">
        <f>C205</f>
        <v>WAT 2.1*</v>
      </c>
      <c r="D209" s="225" t="str">
        <f>D205</f>
        <v>Dekkingsgraad door waterhergebruik</v>
      </c>
      <c r="E209" s="101" t="s">
        <v>201</v>
      </c>
      <c r="F209" s="101" t="s">
        <v>28</v>
      </c>
      <c r="G209" s="102"/>
      <c r="H209" s="25"/>
      <c r="I209" s="27"/>
      <c r="J209" s="327" t="str">
        <f t="shared" ref="J209" si="93">P209</f>
        <v/>
      </c>
      <c r="K209" s="34" t="str">
        <f t="shared" si="90"/>
        <v/>
      </c>
      <c r="L209" s="17"/>
      <c r="M209" s="361"/>
      <c r="N209" s="376"/>
      <c r="O209" s="377"/>
      <c r="P209" s="368" t="str">
        <f>IF(G209="goed",1,IF(G209="beter",2,IF(G209="uitstekend",3,IF(G209="nvt","nvt",""))))</f>
        <v/>
      </c>
      <c r="Q209" s="383" t="str">
        <f>IF(J209="nvt","nvt",IF(J209=0,"niet voldaan",IF(J209=1,"goed",IF(J209=2,"beter",IF(J209=3,"uitstekend","")))))</f>
        <v/>
      </c>
      <c r="R209" s="367"/>
      <c r="S209" s="368">
        <f>R209</f>
        <v>0</v>
      </c>
      <c r="T209" s="382" t="str">
        <f>IF(G209="nvt",0,IF(G209="goed",1,IF(G209="beter",2,IF(G209="uitstekend",3,""))))</f>
        <v/>
      </c>
      <c r="U209" s="404"/>
    </row>
    <row r="210" spans="1:21" x14ac:dyDescent="0.3">
      <c r="A210" s="23"/>
      <c r="B210" s="23"/>
      <c r="C210" s="23"/>
      <c r="D210" s="23"/>
      <c r="E210" s="23"/>
      <c r="F210" s="23"/>
      <c r="G210" s="23"/>
      <c r="H210" s="23"/>
      <c r="I210" s="23"/>
      <c r="J210" s="340"/>
      <c r="K210" s="23"/>
      <c r="L210" s="23"/>
      <c r="M210" s="361"/>
      <c r="N210" s="376"/>
      <c r="O210" s="377"/>
      <c r="P210" s="368"/>
      <c r="Q210" s="367"/>
      <c r="R210" s="367"/>
      <c r="S210" s="368"/>
      <c r="T210" s="382"/>
      <c r="U210" s="404"/>
    </row>
    <row r="211" spans="1:21" customFormat="1" ht="13.8" customHeight="1" x14ac:dyDescent="0.3">
      <c r="A211" s="30"/>
      <c r="B211" s="256"/>
      <c r="C211" s="257" t="str">
        <f>'overzicht alle'!B137</f>
        <v>WAT 3*</v>
      </c>
      <c r="D211" s="257" t="str">
        <f>'overzicht alle'!C137</f>
        <v>Afvoer van water</v>
      </c>
      <c r="E211" s="258"/>
      <c r="F211" s="258" t="str">
        <f>'overzicht alle'!F137</f>
        <v>/</v>
      </c>
      <c r="G211" s="257"/>
      <c r="H211" s="257"/>
      <c r="I211" s="257"/>
      <c r="J211" s="335"/>
      <c r="K211" s="320" t="str">
        <f t="shared" ref="K211:K216" si="94">Q211</f>
        <v/>
      </c>
      <c r="L211" s="258"/>
      <c r="M211" s="395" t="str">
        <f>IF(K211="nvt","pass",IF(P211="","",IF(P211&gt;=U211,"pass","niet voldaan")))</f>
        <v/>
      </c>
      <c r="N211" s="364"/>
      <c r="O211" s="368"/>
      <c r="P211" s="368" t="str">
        <f>IFERROR(AVERAGE(P212:P214),"")</f>
        <v/>
      </c>
      <c r="Q211" s="367" t="str" cm="1">
        <f t="array" ref="Q211">IF(AND(Q212:Q214="nvt"),"nvt",IF(P211="","",IF(P211&lt;1,"niet voldaan",IF(P211&lt;2,"goed",IF(P211&lt;3,"beter","uitstekend")))))</f>
        <v/>
      </c>
      <c r="R211" s="367"/>
      <c r="S211" s="367"/>
      <c r="T211" s="382"/>
      <c r="U211" s="405">
        <f>IF(F211="uitstekend",3,IF(F211="beter",2,IF(F211="goed",1,0)))</f>
        <v>0</v>
      </c>
    </row>
    <row r="212" spans="1:21" x14ac:dyDescent="0.3">
      <c r="A212" s="112"/>
      <c r="B212" s="31"/>
      <c r="C212" s="4" t="str">
        <f>'overzicht alle'!B138</f>
        <v>WAT 3.1*</v>
      </c>
      <c r="D212" s="219" t="str">
        <f>'overzicht alle'!C138</f>
        <v>Lekdebiet naar riolering</v>
      </c>
      <c r="E212" s="101" t="str">
        <f>'overzicht alle'!E138</f>
        <v>vrij</v>
      </c>
      <c r="F212" s="101" t="str">
        <f>'overzicht alle'!F138</f>
        <v>goed</v>
      </c>
      <c r="G212" s="102"/>
      <c r="H212" s="25"/>
      <c r="I212" s="27"/>
      <c r="J212" s="327" t="str">
        <f t="shared" ref="J212:J214" si="95">P212</f>
        <v/>
      </c>
      <c r="K212" s="34" t="str">
        <f t="shared" si="94"/>
        <v/>
      </c>
      <c r="L212" s="17"/>
      <c r="M212" s="361"/>
      <c r="N212" s="376"/>
      <c r="O212" s="377">
        <f>ROUND(SUM(P212:P213)/2,1)</f>
        <v>0</v>
      </c>
      <c r="P212" s="368" t="str">
        <f>IF(G212="goed",1,IF(G212="beter",2,IF(G212="uitstekend",3,IF(G212="nvt","",""))))</f>
        <v/>
      </c>
      <c r="Q212" s="382" t="str">
        <f>IF(G212="nvt","nvt",IF(J212=0,"niet voldaan",IF(J212=1,"goed",IF(J212=2,"beter",IF(J212=3,"uitstekend","")))))</f>
        <v/>
      </c>
      <c r="R212" s="367"/>
      <c r="S212" s="368">
        <f>R212</f>
        <v>0</v>
      </c>
      <c r="T212" s="382" t="str">
        <f>IF(G212="nvt",0,IF(G212="goed",1,IF(G212="beter",2,IF(G212="uitstekend",3,""))))</f>
        <v/>
      </c>
      <c r="U212" s="404"/>
    </row>
    <row r="213" spans="1:21" x14ac:dyDescent="0.3">
      <c r="A213" s="112"/>
      <c r="B213" s="31"/>
      <c r="C213" s="4" t="str">
        <f>'overzicht alle'!B139</f>
        <v>WAT 3.2*</v>
      </c>
      <c r="D213" s="219" t="str">
        <f>'overzicht alle'!C139</f>
        <v>Ledigingstijd infiltratievoorziening</v>
      </c>
      <c r="E213" s="101" t="str">
        <f>'overzicht alle'!E139</f>
        <v>vrij</v>
      </c>
      <c r="F213" s="101" t="str">
        <f>'overzicht alle'!F139</f>
        <v>goed</v>
      </c>
      <c r="G213" s="370"/>
      <c r="H213" s="25"/>
      <c r="I213" s="27"/>
      <c r="J213" s="327" t="str">
        <f t="shared" si="95"/>
        <v/>
      </c>
      <c r="K213" s="34" t="str">
        <f t="shared" si="94"/>
        <v/>
      </c>
      <c r="L213" s="17"/>
      <c r="M213" s="361"/>
      <c r="N213" s="376"/>
      <c r="O213" s="377"/>
      <c r="P213" s="368" t="str">
        <f>IF(G213="goed",1,IF(G213="beter",2,IF(G213="uitstekend",3,IF(G213="nvt","",""))))</f>
        <v/>
      </c>
      <c r="Q213" s="382" t="str">
        <f>IF(G213="nvt","nvt",IF(J213=0,"niet voldaan",IF(J213=1,"goed",IF(J213=2,"beter",IF(J213=3,"uitstekend","")))))</f>
        <v/>
      </c>
      <c r="R213" s="367"/>
      <c r="S213" s="368">
        <f>R213</f>
        <v>0</v>
      </c>
      <c r="T213" s="382" t="str">
        <f>IF(G213="nvt",0,IF(G213="goed",1,IF(G213="beter",2,IF(G213="uitstekend",3,""))))</f>
        <v/>
      </c>
      <c r="U213" s="404"/>
    </row>
    <row r="214" spans="1:21" x14ac:dyDescent="0.3">
      <c r="A214" s="112"/>
      <c r="B214" s="31"/>
      <c r="C214" s="4" t="str">
        <f>'overzicht alle'!B140</f>
        <v>WAT 3.3*</v>
      </c>
      <c r="D214" s="219" t="str">
        <f>'overzicht alle'!C140</f>
        <v>Watervervuiling vermijden</v>
      </c>
      <c r="E214" s="101" t="str">
        <f>'overzicht alle'!E140</f>
        <v>vrij</v>
      </c>
      <c r="F214" s="101" t="str">
        <f>'overzicht alle'!F140</f>
        <v>voldaan</v>
      </c>
      <c r="G214" s="370"/>
      <c r="H214" s="25"/>
      <c r="I214" s="27"/>
      <c r="J214" s="327" t="str">
        <f t="shared" si="95"/>
        <v/>
      </c>
      <c r="K214" s="34" t="str">
        <f t="shared" si="94"/>
        <v/>
      </c>
      <c r="L214" s="17"/>
      <c r="M214" s="361"/>
      <c r="N214" s="376"/>
      <c r="O214" s="377"/>
      <c r="P214" s="368" t="str">
        <f>IF(G214="voldaan",3,IF(G214="niet voldaan",0,""))</f>
        <v/>
      </c>
      <c r="Q214" s="367" t="str">
        <f>IF(G214="nvt","nvt",IF(P214=3,"uitstekend",IF(P214=0,"niet voldaan","")))</f>
        <v/>
      </c>
      <c r="R214" s="367"/>
      <c r="S214" s="368">
        <f t="shared" ref="S214" si="96">R214</f>
        <v>0</v>
      </c>
      <c r="T214" s="382"/>
      <c r="U214" s="404"/>
    </row>
    <row r="215" spans="1:21" customFormat="1" ht="13.8" customHeight="1" x14ac:dyDescent="0.3">
      <c r="A215" s="30"/>
      <c r="B215" s="263" t="s">
        <v>437</v>
      </c>
      <c r="C215" s="228"/>
      <c r="D215" s="231"/>
      <c r="E215" s="232"/>
      <c r="F215" s="232"/>
      <c r="G215" s="233"/>
      <c r="H215" s="234"/>
      <c r="I215" s="235"/>
      <c r="J215" s="338"/>
      <c r="K215" s="232" t="str">
        <f t="shared" si="94"/>
        <v/>
      </c>
      <c r="L215" s="232"/>
      <c r="M215" s="395" t="str">
        <f>IF(K215="nvt","pass",IF(P215="","",IF(P215&gt;=U215,"pass","niet voldaan")))</f>
        <v/>
      </c>
      <c r="N215" s="364"/>
      <c r="O215" s="368"/>
      <c r="P215" s="368"/>
      <c r="Q215" s="367" t="str">
        <f>IF(Q216="nvt","",IF(Q216="goed","goed",IF(Q216="beter","beter",IF(Q216="uitstekend","uitstekend",IF(Q216="","","niet voldaan")))))</f>
        <v/>
      </c>
      <c r="R215" s="367"/>
      <c r="S215" s="367"/>
      <c r="T215" s="382"/>
      <c r="U215" s="405"/>
    </row>
    <row r="216" spans="1:21" x14ac:dyDescent="0.3">
      <c r="A216" s="112"/>
      <c r="B216" s="220" t="s">
        <v>191</v>
      </c>
      <c r="C216" s="221" t="str">
        <f>C214</f>
        <v>WAT 3.3*</v>
      </c>
      <c r="D216" s="225" t="str">
        <f>D214</f>
        <v>Watervervuiling vermijden</v>
      </c>
      <c r="E216" s="101" t="s">
        <v>31</v>
      </c>
      <c r="F216" s="101" t="s">
        <v>29</v>
      </c>
      <c r="G216" s="102"/>
      <c r="H216" s="25"/>
      <c r="I216" s="27"/>
      <c r="J216" s="327" t="str">
        <f t="shared" ref="J216" si="97">P216</f>
        <v/>
      </c>
      <c r="K216" s="34" t="str">
        <f t="shared" si="94"/>
        <v/>
      </c>
      <c r="L216" s="17"/>
      <c r="M216" s="361"/>
      <c r="N216" s="376"/>
      <c r="O216" s="377"/>
      <c r="P216" s="368" t="str">
        <f>IF(G216="nvt","",IF(G216="voldaan",3,IF(G216="niet voldaan",0,"")))</f>
        <v/>
      </c>
      <c r="Q216" s="367" t="str">
        <f>IF(G216="nvt","nvt",IF(P216=3,"uitstekend",IF(P216=0,"niet voldaan","")))</f>
        <v/>
      </c>
      <c r="R216" s="367"/>
      <c r="S216" s="368">
        <f>R216</f>
        <v>0</v>
      </c>
      <c r="T216" s="382" t="str">
        <f>IF(G216="nvt",0,IF(G216="goed",1,IF(G216="beter",2,IF(G216="uitstekend",3,""))))</f>
        <v/>
      </c>
      <c r="U216" s="404"/>
    </row>
    <row r="217" spans="1:21" x14ac:dyDescent="0.3">
      <c r="A217" s="23"/>
      <c r="B217" s="23"/>
      <c r="C217" s="23"/>
      <c r="D217" s="23"/>
      <c r="E217" s="23"/>
      <c r="F217" s="23"/>
      <c r="G217" s="23"/>
      <c r="H217" s="23"/>
      <c r="I217" s="23"/>
      <c r="J217" s="340"/>
      <c r="K217" s="23"/>
      <c r="L217" s="23"/>
      <c r="M217" s="361"/>
      <c r="N217" s="376"/>
      <c r="O217" s="377"/>
      <c r="P217" s="368"/>
      <c r="Q217" s="367"/>
      <c r="R217" s="367"/>
      <c r="S217" s="368"/>
      <c r="T217" s="382"/>
      <c r="U217" s="404"/>
    </row>
    <row r="218" spans="1:21" customFormat="1" ht="13.8" customHeight="1" x14ac:dyDescent="0.3">
      <c r="A218" s="30"/>
      <c r="B218" s="256"/>
      <c r="C218" s="347" t="str">
        <f>'overzicht alle'!B141</f>
        <v>OMG 1*</v>
      </c>
      <c r="D218" s="257" t="str">
        <f>'overzicht alle'!C141</f>
        <v>Biodiversiteit</v>
      </c>
      <c r="E218" s="258"/>
      <c r="F218" s="258" t="str">
        <f>'overzicht alle'!F141</f>
        <v>goed</v>
      </c>
      <c r="G218" s="257"/>
      <c r="H218" s="257"/>
      <c r="I218" s="257"/>
      <c r="J218" s="335"/>
      <c r="K218" s="320" t="str">
        <f>Q218</f>
        <v/>
      </c>
      <c r="L218" s="258"/>
      <c r="M218" s="395" t="str">
        <f>IF(K218="nvt","pass",IF(P218="","",IF(P218&gt;=U218,"pass","niet voldaan")))</f>
        <v/>
      </c>
      <c r="N218" s="364"/>
      <c r="O218" s="368">
        <f>SUM(T220:T222)/SUM(O220:O222)</f>
        <v>0</v>
      </c>
      <c r="P218" s="368" t="str" cm="1">
        <f t="array" ref="P218">IF(OR(P219:P220=0),0,IFERROR(AVERAGE(P220:P222),""))</f>
        <v/>
      </c>
      <c r="Q218" s="367" t="str">
        <f>IF(P218="","",IF(P218&lt;1,"niet voldaan",IF(P218&lt;2,"goed",IF(P218&lt;3,"beter","uitstekend"))))</f>
        <v/>
      </c>
      <c r="R218" s="367"/>
      <c r="S218" s="367"/>
      <c r="T218" s="382"/>
      <c r="U218" s="405">
        <f>IF(F218="uitstekend",3,IF(F218="beter",2,IF(F218="goed",1,0)))</f>
        <v>1</v>
      </c>
    </row>
    <row r="219" spans="1:21" x14ac:dyDescent="0.3">
      <c r="A219" s="112"/>
      <c r="B219" s="31"/>
      <c r="C219" s="4" t="str">
        <f>'overzicht alle'!B142</f>
        <v>OMG 1.1</v>
      </c>
      <c r="D219" s="219" t="str">
        <f>'overzicht alle'!C142</f>
        <v>Opmaak van inrichtings- en beheersplan</v>
      </c>
      <c r="E219" s="101" t="str">
        <f>'overzicht alle'!E142</f>
        <v>verplicht</v>
      </c>
      <c r="F219" s="101" t="str">
        <f>'overzicht alle'!F142</f>
        <v>voldaan</v>
      </c>
      <c r="G219" s="102"/>
      <c r="H219" s="25"/>
      <c r="I219" s="27"/>
      <c r="J219" s="327" t="str">
        <f>P219</f>
        <v/>
      </c>
      <c r="K219" s="34" t="str">
        <f>Q219</f>
        <v/>
      </c>
      <c r="L219" s="17">
        <f>R219</f>
        <v>0</v>
      </c>
      <c r="M219" s="361"/>
      <c r="N219" s="376"/>
      <c r="O219" s="368">
        <f>COUNTIFS(F219,"&lt;&gt;nvt")</f>
        <v>1</v>
      </c>
      <c r="P219" s="368" t="str">
        <f>IF(G219="voldaan",3,IF(G219="niet voldaan",0,IF(G219="nvt",0,"")))</f>
        <v/>
      </c>
      <c r="Q219" s="367" t="str">
        <f t="shared" ref="Q219" si="98">IF(G219="nvt","nvt",IF(P219=3,"uitstekend",IF(P219=0,"niet voldaan","")))</f>
        <v/>
      </c>
      <c r="R219" s="367"/>
      <c r="S219" s="368">
        <f t="shared" ref="S219" si="99">R219</f>
        <v>0</v>
      </c>
      <c r="T219" s="382" t="str">
        <f>IF(G219="voldaan",3,IF(G219="niet voldaan",0,IF(G219="goed",1,IF(G219="beter",2,IF(G219="uitstekend",3,"")))))</f>
        <v/>
      </c>
      <c r="U219" s="404"/>
    </row>
    <row r="220" spans="1:21" x14ac:dyDescent="0.3">
      <c r="A220" s="112"/>
      <c r="B220" s="31"/>
      <c r="C220" s="4" t="str">
        <f>'overzicht alle'!B143</f>
        <v>OMG 1.2*</v>
      </c>
      <c r="D220" s="219" t="str">
        <f>'overzicht alle'!C143</f>
        <v xml:space="preserve">Behoud van waardevolle natuurelementen </v>
      </c>
      <c r="E220" s="101" t="str">
        <f>'overzicht alle'!E143</f>
        <v>verplicht</v>
      </c>
      <c r="F220" s="101" t="str">
        <f>'overzicht alle'!F143</f>
        <v>goed</v>
      </c>
      <c r="G220" s="370"/>
      <c r="H220" s="25"/>
      <c r="I220" s="27"/>
      <c r="J220" s="346" t="str">
        <f>P220</f>
        <v/>
      </c>
      <c r="K220" s="34" t="str">
        <f>Q220</f>
        <v/>
      </c>
      <c r="L220" s="17">
        <f>R220</f>
        <v>0</v>
      </c>
      <c r="M220" s="361"/>
      <c r="N220" s="376"/>
      <c r="O220" s="368">
        <f>COUNTIFS(F220,"&lt;&gt;nvt")</f>
        <v>1</v>
      </c>
      <c r="P220" s="368" t="str">
        <f>IF(G220="goed",1,IF(G220="beter",2,IF(G220="uitstekend",3,IF(G220="nvt",0,""))))</f>
        <v/>
      </c>
      <c r="Q220" s="383" t="str">
        <f>IF(G220="nvt","nvt",IF(J220=0,"niet voldaan",IF(J220=1,"goed",IF(J220=2,"beter",IF(J220=3,"uitstekend","")))))</f>
        <v/>
      </c>
      <c r="R220" s="367"/>
      <c r="S220" s="367"/>
      <c r="T220" s="382" t="str">
        <f t="shared" ref="T220:T222" si="100">IF(G220="voldaan",3,IF(G220="niet voldaan",0,IF(G220="goed",1,IF(G220="beter",2,IF(G220="uitstekend",3,"")))))</f>
        <v/>
      </c>
      <c r="U220" s="404"/>
    </row>
    <row r="221" spans="1:21" x14ac:dyDescent="0.3">
      <c r="A221" s="112"/>
      <c r="B221" s="31"/>
      <c r="C221" s="4" t="str">
        <f>'overzicht alle'!B144</f>
        <v>OMG 1.3*</v>
      </c>
      <c r="D221" s="219" t="str">
        <f>'overzicht alle'!C144</f>
        <v>Verbetering BAF + indicator</v>
      </c>
      <c r="E221" s="101" t="str">
        <f>'overzicht alle'!E144</f>
        <v>vrij</v>
      </c>
      <c r="F221" s="101" t="str">
        <f>'overzicht alle'!F144</f>
        <v>voldaan</v>
      </c>
      <c r="G221" s="370"/>
      <c r="H221" s="25"/>
      <c r="I221" s="27"/>
      <c r="J221" s="327" t="str">
        <f>P221</f>
        <v/>
      </c>
      <c r="K221" s="34" t="str">
        <f>Q221</f>
        <v/>
      </c>
      <c r="L221" s="17">
        <f>R221</f>
        <v>0</v>
      </c>
      <c r="M221" s="361"/>
      <c r="N221" s="376"/>
      <c r="O221" s="377" t="str">
        <f>IF(G221="voldaan",1,IF(G221="niet voldaan",0,IF(G221="nvt","","")))</f>
        <v/>
      </c>
      <c r="P221" s="368" t="str">
        <f>IF(G221="nvt","",IF(G221="voldaan",3,IF(G221="niet voldaan",0,"")))</f>
        <v/>
      </c>
      <c r="Q221" s="367" t="str">
        <f>IF(G221="nvt","nvt",IF(P221=3,"uitstekend",IF(P221=0,"niet voldaan","")))</f>
        <v/>
      </c>
      <c r="R221" s="367"/>
      <c r="S221" s="368"/>
      <c r="T221" s="382" t="str">
        <f t="shared" si="100"/>
        <v/>
      </c>
      <c r="U221" s="404"/>
    </row>
    <row r="222" spans="1:21" x14ac:dyDescent="0.3">
      <c r="A222" s="112"/>
      <c r="B222" s="31"/>
      <c r="C222" s="4" t="str">
        <f>'overzicht alle'!B145</f>
        <v>OMG 1.4*</v>
      </c>
      <c r="D222" s="219" t="str">
        <f>'overzicht alle'!C145</f>
        <v>Ingewonnen advies van ecologische expert</v>
      </c>
      <c r="E222" s="101" t="str">
        <f>'overzicht alle'!E145</f>
        <v>vrij</v>
      </c>
      <c r="F222" s="101" t="str">
        <f>'overzicht alle'!F145</f>
        <v>voldaan</v>
      </c>
      <c r="G222" s="370"/>
      <c r="H222" s="25"/>
      <c r="I222" s="27"/>
      <c r="J222" s="327" t="str">
        <f>P222</f>
        <v/>
      </c>
      <c r="K222" s="34" t="str">
        <f>Q222</f>
        <v/>
      </c>
      <c r="L222" s="17">
        <f>R222</f>
        <v>0</v>
      </c>
      <c r="M222" s="361"/>
      <c r="N222" s="376"/>
      <c r="O222" s="377" t="str">
        <f>IF(G222="voldaan",1,IF(G222="niet voldaan",0,IF(G222="nvt","","")))</f>
        <v/>
      </c>
      <c r="P222" s="368" t="str">
        <f>IF(G222="nvt","",IF(G222="voldaan",3,IF(G222="niet voldaan",0,"")))</f>
        <v/>
      </c>
      <c r="Q222" s="367" t="str">
        <f>IF(G222="nvt","nvt",IF(P222=3,"uitstekend",IF(P222=0,"niet voldaan","")))</f>
        <v/>
      </c>
      <c r="R222" s="367"/>
      <c r="S222" s="368"/>
      <c r="T222" s="382" t="str">
        <f t="shared" si="100"/>
        <v/>
      </c>
      <c r="U222" s="404"/>
    </row>
    <row r="223" spans="1:21" x14ac:dyDescent="0.3">
      <c r="A223" s="23"/>
      <c r="B223" s="23"/>
      <c r="C223" s="23"/>
      <c r="D223" s="23"/>
      <c r="E223" s="23"/>
      <c r="F223" s="23"/>
      <c r="G223" s="23"/>
      <c r="H223" s="23"/>
      <c r="I223" s="23"/>
      <c r="J223" s="340"/>
      <c r="K223" s="23"/>
      <c r="L223" s="23"/>
      <c r="M223" s="361"/>
      <c r="N223" s="376"/>
      <c r="O223" s="377"/>
      <c r="P223" s="368"/>
      <c r="Q223" s="367"/>
      <c r="R223" s="367"/>
      <c r="S223" s="368"/>
      <c r="T223" s="382"/>
      <c r="U223" s="404"/>
    </row>
    <row r="224" spans="1:21" customFormat="1" ht="13.8" customHeight="1" x14ac:dyDescent="0.3">
      <c r="A224" s="30"/>
      <c r="B224" s="256"/>
      <c r="C224" s="257" t="str">
        <f>'overzicht alle'!B146</f>
        <v>OMG 2</v>
      </c>
      <c r="D224" s="257" t="str">
        <f>'overzicht alle'!C146</f>
        <v>Impact op de omgeving</v>
      </c>
      <c r="E224" s="258"/>
      <c r="F224" s="258" t="str">
        <f>'overzicht alle'!F146</f>
        <v>/</v>
      </c>
      <c r="G224" s="257"/>
      <c r="H224" s="257"/>
      <c r="I224" s="257"/>
      <c r="J224" s="335"/>
      <c r="K224" s="320" t="str">
        <f>Q224</f>
        <v/>
      </c>
      <c r="L224" s="258"/>
      <c r="M224" s="395" t="str">
        <f>IF(K224="nvt","pass",IF(P224="","",IF(P224&gt;=U224,"pass","niet voldaan")))</f>
        <v/>
      </c>
      <c r="N224" s="364"/>
      <c r="O224" s="368"/>
      <c r="P224" s="368" t="str">
        <f>IFERROR(AVERAGE(P225:P228),"")</f>
        <v/>
      </c>
      <c r="Q224" s="367" t="str" cm="1">
        <f t="array" ref="Q224">IF(AND(Q225:Q228="nvt"),"nvt",IF(P224="","",IF(P224&lt;1,"niet voldaan",IF(P224&lt;2,"goed",IF(P224&lt;3,"beter","uitstekend")))))</f>
        <v/>
      </c>
      <c r="R224" s="367"/>
      <c r="S224" s="367"/>
      <c r="T224" s="382"/>
      <c r="U224" s="405">
        <f>IF(F224="uitstekend",3,IF(F224="beter",2,IF(F224="goed",1,0)))</f>
        <v>0</v>
      </c>
    </row>
    <row r="225" spans="1:21" x14ac:dyDescent="0.3">
      <c r="A225" s="112"/>
      <c r="B225" s="31"/>
      <c r="C225" s="4" t="str">
        <f>'overzicht alle'!B147</f>
        <v>OMG 2.1</v>
      </c>
      <c r="D225" s="219" t="str">
        <f>'overzicht alle'!C147</f>
        <v>Lichtpollutie</v>
      </c>
      <c r="E225" s="101" t="str">
        <f>'overzicht alle'!E147</f>
        <v>vrij</v>
      </c>
      <c r="F225" s="101" t="str">
        <f>'overzicht alle'!F147</f>
        <v>uitstekend</v>
      </c>
      <c r="G225" s="102"/>
      <c r="H225" s="25"/>
      <c r="I225" s="27"/>
      <c r="J225" s="327" t="str">
        <f t="shared" ref="J225:J228" si="101">P225</f>
        <v/>
      </c>
      <c r="K225" s="34" t="str">
        <f>Q225</f>
        <v/>
      </c>
      <c r="L225" s="17">
        <f>R225</f>
        <v>0</v>
      </c>
      <c r="M225" s="361"/>
      <c r="N225" s="376"/>
      <c r="O225" s="377">
        <f>IF(P225="nvt","nvt",IF(P226="nvt","nvt",IF(P227="nvt","nvt",IF(P228="nvt","nvt",ROUND(SUM(P225:P228)/4,1)))))</f>
        <v>0</v>
      </c>
      <c r="P225" s="368" t="str">
        <f>IF(G225="goed",1,IF(G225="beter",2,IF(G225="uitstekend",3,IF(G225="nvt","",""))))</f>
        <v/>
      </c>
      <c r="Q225" s="382" t="str">
        <f>IF(G225="nvt","nvt",IF(J225=0,"niet voldaan",IF(J225=1,"goed",IF(J225=2,"beter",IF(J225=3,"uitstekend","")))))</f>
        <v/>
      </c>
      <c r="R225" s="367"/>
      <c r="S225" s="368">
        <f>R225</f>
        <v>0</v>
      </c>
      <c r="T225" s="382" t="str">
        <f>IF(G225="nvt",0,IF(G225="goed",1,IF(G225="beter",2,IF(G225="uitstekend",3,""))))</f>
        <v/>
      </c>
      <c r="U225" s="404"/>
    </row>
    <row r="226" spans="1:21" x14ac:dyDescent="0.3">
      <c r="A226" s="112"/>
      <c r="B226" s="31"/>
      <c r="C226" s="4" t="str">
        <f>'overzicht alle'!B148</f>
        <v>OMG 2.2</v>
      </c>
      <c r="D226" s="219" t="str">
        <f>'overzicht alle'!C148</f>
        <v>Beschaduwing van de directe omgeving</v>
      </c>
      <c r="E226" s="101" t="str">
        <f>'overzicht alle'!E148</f>
        <v>vrij</v>
      </c>
      <c r="F226" s="101" t="str">
        <f>'overzicht alle'!F148</f>
        <v>beter</v>
      </c>
      <c r="G226" s="370"/>
      <c r="H226" s="25"/>
      <c r="I226" s="27"/>
      <c r="J226" s="327" t="str">
        <f t="shared" si="101"/>
        <v/>
      </c>
      <c r="K226" s="34" t="str">
        <f>Q226</f>
        <v/>
      </c>
      <c r="L226" s="17">
        <f>R226</f>
        <v>0</v>
      </c>
      <c r="M226" s="361"/>
      <c r="N226" s="376"/>
      <c r="O226" s="377"/>
      <c r="P226" s="368" t="str">
        <f>IF(G226="goed",1,IF(G226="beter",2,IF(G226="uitstekend",3,IF(G226="nvt","",""))))</f>
        <v/>
      </c>
      <c r="Q226" s="382" t="str">
        <f>IF(G226="nvt","nvt",IF(J226=0,"niet voldaan",IF(J226=1,"goed",IF(J226=2,"beter",IF(J226=3,"uitstekend","")))))</f>
        <v/>
      </c>
      <c r="R226" s="367"/>
      <c r="S226" s="368">
        <f>R226</f>
        <v>0</v>
      </c>
      <c r="T226" s="382" t="str">
        <f>IF(G226="nvt",0,IF(G226="goed",1,IF(G226="beter",2,IF(G226="uitstekend",3,""))))</f>
        <v/>
      </c>
      <c r="U226" s="404"/>
    </row>
    <row r="227" spans="1:21" x14ac:dyDescent="0.3">
      <c r="A227" s="112"/>
      <c r="B227" s="31"/>
      <c r="C227" s="4" t="str">
        <f>'overzicht alle'!B149</f>
        <v>OMG 2.3</v>
      </c>
      <c r="D227" s="219" t="str">
        <f>'overzicht alle'!C149</f>
        <v>Windhinder</v>
      </c>
      <c r="E227" s="101" t="str">
        <f>'overzicht alle'!E149</f>
        <v>vrij</v>
      </c>
      <c r="F227" s="101" t="str">
        <f>'overzicht alle'!F149</f>
        <v>beter</v>
      </c>
      <c r="G227" s="370"/>
      <c r="H227" s="25"/>
      <c r="I227" s="27"/>
      <c r="J227" s="327" t="str">
        <f t="shared" si="101"/>
        <v/>
      </c>
      <c r="K227" s="34" t="str">
        <f>Q227</f>
        <v/>
      </c>
      <c r="L227" s="17">
        <f>R227</f>
        <v>0</v>
      </c>
      <c r="M227" s="361"/>
      <c r="N227" s="376"/>
      <c r="O227" s="377"/>
      <c r="P227" s="368" t="str">
        <f>IF(G227="goed",1,IF(G227="beter",2,IF(G227="uitstekend",3,IF(G227="nvt","",""))))</f>
        <v/>
      </c>
      <c r="Q227" s="382" t="str">
        <f>IF(G227="nvt","nvt",IF(J227=0,"niet voldaan",IF(J227=1,"goed",IF(J227=2,"beter",IF(J227=3,"uitstekend","")))))</f>
        <v/>
      </c>
      <c r="R227" s="367"/>
      <c r="S227" s="368">
        <f>R227</f>
        <v>0</v>
      </c>
      <c r="T227" s="382" t="str">
        <f>IF(G227="nvt",0,IF(G227="goed",1,IF(G227="beter",2,IF(G227="uitstekend",3,""))))</f>
        <v/>
      </c>
      <c r="U227" s="404"/>
    </row>
    <row r="228" spans="1:21" x14ac:dyDescent="0.3">
      <c r="A228" s="112"/>
      <c r="B228" s="31"/>
      <c r="C228" s="4" t="str">
        <f>'overzicht alle'!B150</f>
        <v>OMG 2.4</v>
      </c>
      <c r="D228" s="219" t="str">
        <f>'overzicht alle'!C150</f>
        <v>Hitte-eilandeffect</v>
      </c>
      <c r="E228" s="101" t="str">
        <f>'overzicht alle'!E150</f>
        <v>vrij</v>
      </c>
      <c r="F228" s="101" t="str">
        <f>'overzicht alle'!F150</f>
        <v>beter</v>
      </c>
      <c r="G228" s="370"/>
      <c r="H228" s="25"/>
      <c r="I228" s="27"/>
      <c r="J228" s="327" t="str">
        <f t="shared" si="101"/>
        <v/>
      </c>
      <c r="K228" s="34" t="str">
        <f>Q228</f>
        <v/>
      </c>
      <c r="L228" s="17">
        <f>R228</f>
        <v>0</v>
      </c>
      <c r="M228" s="361"/>
      <c r="N228" s="376"/>
      <c r="O228" s="377"/>
      <c r="P228" s="368" t="str">
        <f>IF(G228="goed",1,IF(G228="beter",2,IF(G228="uitstekend",3,IF(G228="nvt","",""))))</f>
        <v/>
      </c>
      <c r="Q228" s="382" t="str">
        <f>IF(G228="nvt","nvt",IF(J228=0,"niet voldaan",IF(J228=1,"goed",IF(J228=2,"beter",IF(J228=3,"uitstekend","")))))</f>
        <v/>
      </c>
      <c r="R228" s="367"/>
      <c r="S228" s="368">
        <f>R228</f>
        <v>0</v>
      </c>
      <c r="T228" s="382" t="str">
        <f>IF(G228="nvt",0,IF(G228="goed",1,IF(G228="beter",2,IF(G228="uitstekend",3,""))))</f>
        <v/>
      </c>
      <c r="U228" s="404"/>
    </row>
    <row r="229" spans="1:21" x14ac:dyDescent="0.3">
      <c r="A229" s="23"/>
      <c r="B229" s="23"/>
      <c r="C229" s="23"/>
      <c r="D229" s="23"/>
      <c r="E229" s="23"/>
      <c r="F229" s="23"/>
      <c r="G229" s="23"/>
      <c r="H229" s="23"/>
      <c r="I229" s="23"/>
      <c r="J229" s="340"/>
      <c r="K229" s="23"/>
      <c r="L229" s="23"/>
      <c r="M229" s="361"/>
      <c r="N229" s="376"/>
      <c r="O229" s="377"/>
      <c r="P229" s="368"/>
      <c r="Q229" s="367"/>
      <c r="R229" s="367"/>
      <c r="S229" s="368"/>
      <c r="T229" s="382"/>
      <c r="U229" s="404"/>
    </row>
    <row r="230" spans="1:21" customFormat="1" ht="13.8" customHeight="1" x14ac:dyDescent="0.3">
      <c r="A230" s="30"/>
      <c r="B230" s="256"/>
      <c r="C230" s="257" t="str">
        <f>'overzicht alle'!B151</f>
        <v>OMG 3</v>
      </c>
      <c r="D230" s="257" t="str">
        <f>'overzicht alle'!C151</f>
        <v>Duurzaam werfbeheer</v>
      </c>
      <c r="E230" s="258"/>
      <c r="F230" s="258" t="str">
        <f>'overzicht alle'!F151</f>
        <v>uitstekend</v>
      </c>
      <c r="G230" s="257"/>
      <c r="H230" s="257"/>
      <c r="I230" s="257"/>
      <c r="J230" s="335"/>
      <c r="K230" s="320" t="str">
        <f>Q230</f>
        <v/>
      </c>
      <c r="L230" s="258"/>
      <c r="M230" s="395" t="str">
        <f>IF(K230="nvt","pass",IF(P230="","",IF(P230&gt;=U230,"pass","niet voldaan")))</f>
        <v/>
      </c>
      <c r="N230" s="364"/>
      <c r="O230" s="368"/>
      <c r="P230" s="368" t="str" cm="1">
        <f t="array" ref="P230">IF(OR(P231:P232=0),0,IFERROR(AVERAGE(P231:P232),""))</f>
        <v/>
      </c>
      <c r="Q230" s="367" t="str">
        <f>IF(P230="","",IF(P230&lt;1,"niet voldaan",IF(P230&lt;2,"goed",IF(P230&lt;3,"beter","uitstekend"))))</f>
        <v/>
      </c>
      <c r="R230" s="367"/>
      <c r="S230" s="367"/>
      <c r="T230" s="382"/>
      <c r="U230" s="405">
        <f>IF(F230="uitstekend",3,IF(F230="beter",2,IF(F230="goed",1,0)))</f>
        <v>3</v>
      </c>
    </row>
    <row r="231" spans="1:21" x14ac:dyDescent="0.3">
      <c r="A231" s="112"/>
      <c r="B231" s="31"/>
      <c r="C231" s="4" t="str">
        <f>'overzicht alle'!B152</f>
        <v>OMG 3.1</v>
      </c>
      <c r="D231" s="219" t="str">
        <f>'overzicht alle'!C152</f>
        <v>(Risico-) analyse duurzaam werfbeheer en implementatie</v>
      </c>
      <c r="E231" s="101" t="str">
        <f>'overzicht alle'!E152</f>
        <v>verplicht</v>
      </c>
      <c r="F231" s="101" t="str">
        <f>'overzicht alle'!F152</f>
        <v>voldaan</v>
      </c>
      <c r="G231" s="102"/>
      <c r="H231" s="25"/>
      <c r="I231" s="27"/>
      <c r="J231" s="327" t="str">
        <f t="shared" ref="J231:J232" si="102">P231</f>
        <v/>
      </c>
      <c r="K231" s="34" t="str">
        <f t="shared" ref="K231:K232" si="103">Q231</f>
        <v/>
      </c>
      <c r="L231" s="17">
        <f>R231</f>
        <v>0</v>
      </c>
      <c r="M231" s="361"/>
      <c r="N231" s="376"/>
      <c r="O231" s="377"/>
      <c r="P231" s="368" t="str">
        <f t="shared" ref="P231:P232" si="104">IF(G231="voldaan",3,IF(G231="niet voldaan",0,IF(G231="nvt",0,"")))</f>
        <v/>
      </c>
      <c r="Q231" s="367" t="str">
        <f t="shared" ref="Q231:Q232" si="105">IF(G231="nvt","nvt",IF(P231=3,"uitstekend",IF(P231=0,"niet voldaan","")))</f>
        <v/>
      </c>
      <c r="R231" s="367"/>
      <c r="S231" s="368">
        <f>R231</f>
        <v>0</v>
      </c>
      <c r="T231" s="382"/>
      <c r="U231" s="404"/>
    </row>
    <row r="232" spans="1:21" x14ac:dyDescent="0.3">
      <c r="A232" s="112"/>
      <c r="B232" s="31"/>
      <c r="C232" s="4" t="str">
        <f>'overzicht alle'!B153</f>
        <v>OMG 3.2</v>
      </c>
      <c r="D232" s="219" t="str">
        <f>'overzicht alle'!C153</f>
        <v>Trillingen tijdens de bouwfase</v>
      </c>
      <c r="E232" s="101" t="str">
        <f>'overzicht alle'!E153</f>
        <v>verplicht</v>
      </c>
      <c r="F232" s="101" t="str">
        <f>'overzicht alle'!F153</f>
        <v>voldaan</v>
      </c>
      <c r="G232" s="102"/>
      <c r="H232" s="25"/>
      <c r="I232" s="27"/>
      <c r="J232" s="327" t="str">
        <f t="shared" si="102"/>
        <v/>
      </c>
      <c r="K232" s="34" t="str">
        <f t="shared" si="103"/>
        <v/>
      </c>
      <c r="L232" s="17">
        <f>R232</f>
        <v>0</v>
      </c>
      <c r="M232" s="361"/>
      <c r="N232" s="376"/>
      <c r="O232" s="377"/>
      <c r="P232" s="368" t="str">
        <f t="shared" si="104"/>
        <v/>
      </c>
      <c r="Q232" s="367" t="str">
        <f t="shared" si="105"/>
        <v/>
      </c>
      <c r="R232" s="367"/>
      <c r="S232" s="368">
        <f>R232</f>
        <v>0</v>
      </c>
      <c r="T232" s="382"/>
      <c r="U232" s="404"/>
    </row>
    <row r="233" spans="1:21" x14ac:dyDescent="0.3">
      <c r="A233" s="112"/>
      <c r="B233" s="112"/>
      <c r="C233" s="112"/>
      <c r="D233" s="109"/>
      <c r="E233" s="217"/>
      <c r="F233" s="217"/>
      <c r="G233" s="9"/>
      <c r="H233" s="24"/>
      <c r="I233" s="9"/>
      <c r="J233" s="341"/>
      <c r="K233" s="3"/>
      <c r="L233" s="3"/>
      <c r="M233" s="349"/>
      <c r="N233" s="376"/>
      <c r="O233" s="377"/>
      <c r="P233" s="377"/>
      <c r="Q233" s="378"/>
      <c r="R233" s="378"/>
      <c r="S233" s="378"/>
      <c r="T233" s="393"/>
      <c r="U233" s="404"/>
    </row>
    <row r="234" spans="1:21" customFormat="1" ht="18" x14ac:dyDescent="0.3">
      <c r="A234" s="30"/>
      <c r="B234" s="238" t="s">
        <v>10</v>
      </c>
      <c r="C234" s="238"/>
      <c r="D234" s="238"/>
      <c r="E234" s="285"/>
      <c r="F234" s="238"/>
      <c r="G234" s="239"/>
      <c r="H234" s="238"/>
      <c r="I234" s="238"/>
      <c r="J234" s="333" t="str">
        <f>P234</f>
        <v/>
      </c>
      <c r="K234" s="238" t="str">
        <f>Q234</f>
        <v/>
      </c>
      <c r="L234" s="238"/>
      <c r="M234" s="387"/>
      <c r="N234" s="364"/>
      <c r="O234" s="368"/>
      <c r="P234" s="368" t="str">
        <f>IF(nENE2=FALSE,"",IF(T239="","",T239))</f>
        <v/>
      </c>
      <c r="Q234" s="367" t="str">
        <f>IF(OR(P234="",P234="nvt"),"",IF(P234&lt;1,"niet voldaan",IF(P234&lt;2,"goed",IF(P234&lt;2.7,"beter","uitstekend"))))</f>
        <v/>
      </c>
      <c r="R234" s="367"/>
      <c r="S234" s="367"/>
      <c r="T234" s="382"/>
      <c r="U234" s="405"/>
    </row>
    <row r="235" spans="1:21" x14ac:dyDescent="0.3">
      <c r="A235" s="23"/>
      <c r="B235" s="23"/>
      <c r="C235" s="23"/>
      <c r="D235" s="23"/>
      <c r="E235" s="23"/>
      <c r="F235" s="23"/>
      <c r="G235" s="23"/>
      <c r="H235" s="23"/>
      <c r="I235" s="23"/>
      <c r="J235" s="340"/>
      <c r="K235" s="23"/>
      <c r="L235" s="23"/>
      <c r="M235" s="361"/>
      <c r="N235" s="376"/>
      <c r="O235" s="377"/>
      <c r="P235" s="368"/>
      <c r="Q235" s="367"/>
      <c r="R235" s="367"/>
      <c r="S235" s="368"/>
      <c r="T235" s="382"/>
      <c r="U235" s="404"/>
    </row>
    <row r="236" spans="1:21" customFormat="1" ht="13.8" customHeight="1" x14ac:dyDescent="0.3">
      <c r="A236" s="30"/>
      <c r="B236" s="256"/>
      <c r="C236" s="257" t="str">
        <f>'overzicht alle'!B156</f>
        <v>LCC 1</v>
      </c>
      <c r="D236" s="257" t="str">
        <f>'overzicht alle'!C156</f>
        <v>Onderhoudsvriendelijk ontwerpen</v>
      </c>
      <c r="E236" s="258"/>
      <c r="F236" s="258" t="str">
        <f>'overzicht alle'!F156</f>
        <v>goed</v>
      </c>
      <c r="G236" s="257"/>
      <c r="H236" s="257"/>
      <c r="I236" s="257"/>
      <c r="J236" s="335"/>
      <c r="K236" s="320" t="str">
        <f>Q236</f>
        <v/>
      </c>
      <c r="L236" s="258"/>
      <c r="M236" s="395" t="str">
        <f>IF(K236="nvt","pass",IF(P236="","",IF(P236&gt;=U236,"pass","niet voldaan")))</f>
        <v/>
      </c>
      <c r="N236" s="364"/>
      <c r="O236" s="368"/>
      <c r="P236" s="368" t="str">
        <f>P237</f>
        <v/>
      </c>
      <c r="Q236" s="367" t="str">
        <f>IF(AND(Q237="nvt"),"nvt",IF(P236="","",IF(P236&lt;1,"niet voldaan",IF(P236&lt;2.3,"goed",IF(P236&lt;3,"beter","uitstekend")))))</f>
        <v/>
      </c>
      <c r="R236" s="367"/>
      <c r="S236" s="367"/>
      <c r="T236" s="382" t="str">
        <f>IF(G236="niet voldaan",0,IF(G236="goed",1,IF(G236="beter",2,IF(G236="uitstekend",3,""))))</f>
        <v/>
      </c>
      <c r="U236" s="405">
        <f>IF(F236="uitstekend",3,IF(F236="beter",2,IF(F236="goed",1,0)))</f>
        <v>1</v>
      </c>
    </row>
    <row r="237" spans="1:21" x14ac:dyDescent="0.3">
      <c r="A237" s="112"/>
      <c r="B237" s="31"/>
      <c r="C237" s="4" t="str">
        <f>'overzicht alle'!B157</f>
        <v>LCC 1.1</v>
      </c>
      <c r="D237" s="219" t="str">
        <f>'overzicht alle'!C157</f>
        <v>checklist LCC1</v>
      </c>
      <c r="E237" s="101" t="str">
        <f>'overzicht alle'!E157</f>
        <v>vrij</v>
      </c>
      <c r="F237" s="101" t="str">
        <f>'overzicht alle'!F157</f>
        <v>beter</v>
      </c>
      <c r="G237" s="102"/>
      <c r="H237" s="25"/>
      <c r="I237" s="27"/>
      <c r="J237" s="327" t="str">
        <f t="shared" ref="J237" si="106">P237</f>
        <v/>
      </c>
      <c r="K237" s="34" t="str">
        <f>Q237</f>
        <v/>
      </c>
      <c r="L237" s="17">
        <f>R237</f>
        <v>0</v>
      </c>
      <c r="M237" s="376"/>
      <c r="N237" s="376"/>
      <c r="O237" s="377"/>
      <c r="P237" s="368" t="str">
        <f>IF(G237="goed",1,IF(G237="beter",2,IF(G237="uitstekend",3,IF(G237="nvt","nvt",""))))</f>
        <v/>
      </c>
      <c r="Q237" s="382" t="str">
        <f>IF(G237="nvt","nvt",IF(J237=0,"niet voldaan",IF(J237=1,"goed",IF(J237=2,"beter",IF(J237=3,"uitstekend","")))))</f>
        <v/>
      </c>
      <c r="R237" s="367"/>
      <c r="S237" s="368">
        <f>R237</f>
        <v>0</v>
      </c>
      <c r="T237" s="382" t="str">
        <f>IF(G237="nvt",0,IF(G237="goed",1,IF(G237="beter",2,IF(G237="uitstekend",3,""))))</f>
        <v/>
      </c>
      <c r="U237" s="404"/>
    </row>
    <row r="238" spans="1:21" x14ac:dyDescent="0.3">
      <c r="A238" s="23"/>
      <c r="B238" s="23"/>
      <c r="C238" s="23"/>
      <c r="D238" s="23"/>
      <c r="E238" s="23"/>
      <c r="F238" s="23"/>
      <c r="G238" s="23"/>
      <c r="H238" s="23"/>
      <c r="I238" s="23"/>
      <c r="J238" s="340"/>
      <c r="K238" s="23"/>
      <c r="L238" s="23"/>
      <c r="M238" s="376"/>
      <c r="N238" s="376"/>
      <c r="O238" s="377"/>
      <c r="P238" s="368"/>
      <c r="Q238" s="367"/>
      <c r="R238" s="367"/>
      <c r="S238" s="368"/>
      <c r="T238" s="382"/>
      <c r="U238" s="404"/>
    </row>
    <row r="239" spans="1:21" customFormat="1" ht="13.8" customHeight="1" x14ac:dyDescent="0.3">
      <c r="A239" s="30"/>
      <c r="B239" s="256"/>
      <c r="C239" s="257" t="str">
        <f>'overzicht alle'!B158</f>
        <v>LCC 2</v>
      </c>
      <c r="D239" s="257" t="str">
        <f>'overzicht alle'!C158</f>
        <v>Schoonmaakbewust ontwerpen</v>
      </c>
      <c r="E239" s="258"/>
      <c r="F239" s="258" t="str">
        <f>'overzicht alle'!F158</f>
        <v>goed</v>
      </c>
      <c r="G239" s="257"/>
      <c r="H239" s="257"/>
      <c r="I239" s="257"/>
      <c r="J239" s="335"/>
      <c r="K239" s="320" t="str">
        <f>Q239</f>
        <v/>
      </c>
      <c r="L239" s="258"/>
      <c r="M239" s="395" t="str">
        <f>IF(K239="nvt","pass",IF(P239="","",IF(P239&gt;=U239,"pass","niet voldaan")))</f>
        <v/>
      </c>
      <c r="N239" s="364"/>
      <c r="O239" s="368"/>
      <c r="P239" s="368" t="str">
        <f>P240</f>
        <v/>
      </c>
      <c r="Q239" s="367" t="str">
        <f>IF(AND(Q240="nvt"),"nvt",IF(P239="","",IF(P239&lt;1,"niet voldaan",IF(P239&lt;2.3,"goed",IF(P239&lt;3,"beter","uitstekend")))))</f>
        <v/>
      </c>
      <c r="R239" s="367"/>
      <c r="S239" s="367"/>
      <c r="T239" s="382" t="str">
        <f>IF(G239="niet voldaan",0,IF(G239="goed",1,IF(G239="beter",2,IF(G239="uitstekend",3,""))))</f>
        <v/>
      </c>
      <c r="U239" s="405">
        <f>IF(F239="uitstekend",3,IF(F239="beter",2,IF(F239="goed",1,0)))</f>
        <v>1</v>
      </c>
    </row>
    <row r="240" spans="1:21" x14ac:dyDescent="0.3">
      <c r="A240" s="112"/>
      <c r="B240" s="31"/>
      <c r="C240" s="4" t="str">
        <f>'overzicht alle'!B159</f>
        <v>LCC 2.1</v>
      </c>
      <c r="D240" s="219" t="str">
        <f>'overzicht alle'!C159</f>
        <v>checklisst LCC2</v>
      </c>
      <c r="E240" s="101" t="str">
        <f>'overzicht alle'!E159</f>
        <v>vrij</v>
      </c>
      <c r="F240" s="101" t="str">
        <f>'overzicht alle'!F159</f>
        <v>beter</v>
      </c>
      <c r="G240" s="102"/>
      <c r="H240" s="25"/>
      <c r="I240" s="27"/>
      <c r="J240" s="327" t="str">
        <f t="shared" ref="J240" si="107">P240</f>
        <v/>
      </c>
      <c r="K240" s="34" t="str">
        <f>Q240</f>
        <v/>
      </c>
      <c r="L240" s="17">
        <f>R240</f>
        <v>0</v>
      </c>
      <c r="M240" s="376"/>
      <c r="N240" s="376"/>
      <c r="O240" s="377"/>
      <c r="P240" s="368" t="str">
        <f>IF(G240="goed",1,IF(G240="beter",2,IF(G240="uitstekend",3,IF(G240="nvt","nvt",""))))</f>
        <v/>
      </c>
      <c r="Q240" s="382" t="str">
        <f>IF(G240="nvt","nvt",IF(J240=0,"niet voldaan",IF(J240=1,"goed",IF(J240=2,"beter",IF(J240=3,"uitstekend","")))))</f>
        <v/>
      </c>
      <c r="R240" s="367"/>
      <c r="S240" s="368">
        <f>R240</f>
        <v>0</v>
      </c>
      <c r="T240" s="382" t="str">
        <f>IF(G240="nvt",0,IF(G240="goed",1,IF(G240="beter",2,IF(G240="uitstekend",3,""))))</f>
        <v/>
      </c>
      <c r="U240" s="404"/>
    </row>
    <row r="241" spans="1:21" x14ac:dyDescent="0.3">
      <c r="A241" s="23"/>
      <c r="B241" s="23"/>
      <c r="C241" s="23"/>
      <c r="D241" s="23"/>
      <c r="E241" s="23"/>
      <c r="F241" s="23"/>
      <c r="G241" s="23"/>
      <c r="H241" s="23"/>
      <c r="I241" s="23"/>
      <c r="J241" s="340"/>
      <c r="K241" s="23"/>
      <c r="L241" s="23"/>
      <c r="M241" s="376"/>
      <c r="N241" s="376"/>
      <c r="O241" s="377"/>
      <c r="P241" s="368"/>
      <c r="Q241" s="367"/>
      <c r="R241" s="367"/>
      <c r="S241" s="368"/>
      <c r="T241" s="382"/>
      <c r="U241" s="404"/>
    </row>
    <row r="242" spans="1:21" customFormat="1" ht="13.8" customHeight="1" x14ac:dyDescent="0.3">
      <c r="A242" s="30"/>
      <c r="B242" s="256"/>
      <c r="C242" s="257" t="str">
        <f>'overzicht alle'!B160</f>
        <v>LCC 3</v>
      </c>
      <c r="D242" s="257" t="str">
        <f>'overzicht alle'!C160</f>
        <v>Energieverbruik</v>
      </c>
      <c r="E242" s="258"/>
      <c r="F242" s="258" t="str">
        <f>'overzicht alle'!F160</f>
        <v>beter</v>
      </c>
      <c r="G242" s="257"/>
      <c r="H242" s="257"/>
      <c r="I242" s="257"/>
      <c r="J242" s="335"/>
      <c r="K242" s="320" t="str">
        <f>Q242</f>
        <v/>
      </c>
      <c r="L242" s="258"/>
      <c r="M242" s="395" t="str">
        <f>IF(K242="nvt","pass",IF(P242="","",IF(P242&gt;=U242,"pass","niet voldaan")))</f>
        <v/>
      </c>
      <c r="N242" s="364"/>
      <c r="O242" s="368"/>
      <c r="P242" s="368" t="str">
        <f>P243</f>
        <v/>
      </c>
      <c r="Q242" s="367" t="str">
        <f>IF(AND(Q243="nvt"),"nvt",IF(P242="","",IF(P242&lt;1,"niet voldaan",IF(P242&lt;2.3,"goed",IF(P242&lt;3,"beter","uitstekend")))))</f>
        <v/>
      </c>
      <c r="R242" s="367"/>
      <c r="S242" s="367"/>
      <c r="T242" s="382" t="str">
        <f>IF(G242="niet voldaan",0,IF(G242="goed",1,IF(G242="beter",2,IF(G242="uitstekend",3,""))))</f>
        <v/>
      </c>
      <c r="U242" s="405">
        <f>IF(F242="uitstekend",3,IF(F242="beter",2,IF(F242="goed",1,0)))</f>
        <v>2</v>
      </c>
    </row>
    <row r="243" spans="1:21" x14ac:dyDescent="0.3">
      <c r="A243" s="112"/>
      <c r="B243" s="31"/>
      <c r="C243" s="4" t="str">
        <f>'overzicht alle'!B161</f>
        <v>LCC 3.1</v>
      </c>
      <c r="D243" s="219" t="str">
        <f>'overzicht alle'!C161</f>
        <v>rekenblad LCC3</v>
      </c>
      <c r="E243" s="101" t="str">
        <f>'overzicht alle'!E161</f>
        <v>vrij</v>
      </c>
      <c r="F243" s="101" t="str">
        <f>'overzicht alle'!F161</f>
        <v>voldaan</v>
      </c>
      <c r="G243" s="102"/>
      <c r="H243" s="25"/>
      <c r="I243" s="27"/>
      <c r="J243" s="327" t="str">
        <f t="shared" ref="J243" si="108">P243</f>
        <v/>
      </c>
      <c r="K243" s="34" t="str">
        <f>Q243</f>
        <v/>
      </c>
      <c r="L243" s="17">
        <f>R243</f>
        <v>0</v>
      </c>
      <c r="M243" s="376"/>
      <c r="N243" s="376"/>
      <c r="O243" s="377"/>
      <c r="P243" s="368" t="str">
        <f>IF(G243="voldaan",3,IF(G243="niet voldaan",0,IF(G243="nvt","nvt","")))</f>
        <v/>
      </c>
      <c r="Q243" s="367" t="str">
        <f>IF(G243="nvt","nvt",IF(P243=3,"uitstekend",IF(P243=0,"niet voldaan","")))</f>
        <v/>
      </c>
      <c r="R243" s="367"/>
      <c r="S243" s="368">
        <f>R243</f>
        <v>0</v>
      </c>
      <c r="T243" s="382"/>
      <c r="U243" s="404"/>
    </row>
    <row r="244" spans="1:21" x14ac:dyDescent="0.3">
      <c r="A244" s="23"/>
      <c r="B244" s="23"/>
      <c r="C244" s="23"/>
      <c r="D244" s="23"/>
      <c r="E244" s="23"/>
      <c r="F244" s="23"/>
      <c r="G244" s="23"/>
      <c r="H244" s="23"/>
      <c r="I244" s="23"/>
      <c r="J244" s="340"/>
      <c r="K244" s="23"/>
      <c r="L244" s="23"/>
      <c r="M244" s="376"/>
      <c r="N244" s="376"/>
      <c r="O244" s="377"/>
      <c r="P244" s="368"/>
      <c r="Q244" s="367"/>
      <c r="R244" s="367"/>
      <c r="S244" s="368"/>
      <c r="T244" s="382"/>
      <c r="U244" s="404"/>
    </row>
    <row r="245" spans="1:21" customFormat="1" ht="13.8" customHeight="1" x14ac:dyDescent="0.3">
      <c r="A245" s="30"/>
      <c r="B245" s="256"/>
      <c r="C245" s="257" t="str">
        <f>'overzicht alle'!B162</f>
        <v>LCC4*</v>
      </c>
      <c r="D245" s="257" t="str">
        <f>'overzicht alle'!C162</f>
        <v xml:space="preserve">gebouwkosten </v>
      </c>
      <c r="E245" s="258"/>
      <c r="F245" s="258" t="str">
        <f>'overzicht alle'!F162</f>
        <v>/</v>
      </c>
      <c r="G245" s="257"/>
      <c r="H245" s="257"/>
      <c r="I245" s="257"/>
      <c r="J245" s="335"/>
      <c r="K245" s="320" t="str">
        <f>Q245</f>
        <v/>
      </c>
      <c r="L245" s="258"/>
      <c r="M245" s="395" t="str">
        <f>IF(K245="nvt","pass",IF(P245="","",IF(P245&gt;=U245,"pass","niet voldaan")))</f>
        <v/>
      </c>
      <c r="N245" s="364"/>
      <c r="O245" s="368"/>
      <c r="P245" s="368" t="str">
        <f>P246</f>
        <v/>
      </c>
      <c r="Q245" s="367" t="str">
        <f>IF(AND(Q246="nvt"),"nvt",IF(P245="","",IF(P245&lt;1,"niet voldaan",IF(P245&lt;2.3,"goed",IF(P245&lt;3,"beter","uitstekend")))))</f>
        <v/>
      </c>
      <c r="R245" s="367"/>
      <c r="S245" s="367"/>
      <c r="T245" s="382" t="str">
        <f>IF(G245="niet voldaan",0,IF(G245="goed",1,IF(G245="beter",2,IF(G245="uitstekend",3,""))))</f>
        <v/>
      </c>
      <c r="U245" s="405">
        <f>IF(F245="uitstekend",3,IF(F245="beter",2,IF(F245="goed",1,0)))</f>
        <v>0</v>
      </c>
    </row>
    <row r="246" spans="1:21" x14ac:dyDescent="0.3">
      <c r="A246" s="112"/>
      <c r="B246" s="31"/>
      <c r="C246" s="4" t="str">
        <f>'overzicht alle'!B163</f>
        <v>LCC4.1*</v>
      </c>
      <c r="D246" s="219" t="str">
        <f>'overzicht alle'!C163</f>
        <v>LCC - analyse</v>
      </c>
      <c r="E246" s="101" t="str">
        <f>'overzicht alle'!E163</f>
        <v>vrij</v>
      </c>
      <c r="F246" s="101" t="str">
        <f>'overzicht alle'!F163</f>
        <v>beter</v>
      </c>
      <c r="G246" s="102"/>
      <c r="H246" s="25"/>
      <c r="I246" s="27"/>
      <c r="J246" s="327" t="str">
        <f t="shared" ref="J246" si="109">P246</f>
        <v/>
      </c>
      <c r="K246" s="34" t="str">
        <f>Q246</f>
        <v/>
      </c>
      <c r="L246" s="17">
        <f>R246</f>
        <v>0</v>
      </c>
      <c r="M246" s="376"/>
      <c r="N246" s="376"/>
      <c r="O246" s="377"/>
      <c r="P246" s="368" t="str">
        <f>IF(G246="goed",1,IF(G246="beter",2,IF(G246="uitstekend",3,IF(G246="nvt","nvt",""))))</f>
        <v/>
      </c>
      <c r="Q246" s="382" t="str">
        <f>IF(G246="nvt","nvt",IF(J246=0,"niet voldaan",IF(J246=1,"goed",IF(J246=2,"beter",IF(J246=3,"uitstekend","")))))</f>
        <v/>
      </c>
      <c r="R246" s="367"/>
      <c r="S246" s="368">
        <f>R246</f>
        <v>0</v>
      </c>
      <c r="T246" s="382" t="str">
        <f>IF(G246="nvt",0,IF(G246="goed",1,IF(G246="beter",2,IF(G246="uitstekend",3,""))))</f>
        <v/>
      </c>
      <c r="U246" s="404"/>
    </row>
    <row r="247" spans="1:21" x14ac:dyDescent="0.3">
      <c r="A247" s="23"/>
      <c r="B247" s="23"/>
      <c r="C247" s="23"/>
      <c r="D247" s="23"/>
      <c r="E247" s="23"/>
      <c r="F247" s="23"/>
      <c r="G247" s="23"/>
      <c r="H247" s="23"/>
      <c r="I247" s="23"/>
      <c r="J247" s="340"/>
      <c r="K247" s="23"/>
      <c r="L247" s="23"/>
      <c r="M247" s="376"/>
      <c r="N247" s="376"/>
      <c r="O247" s="377"/>
      <c r="P247" s="368"/>
      <c r="Q247" s="367"/>
      <c r="R247" s="367"/>
      <c r="S247" s="368"/>
      <c r="T247" s="382"/>
      <c r="U247" s="404"/>
    </row>
    <row r="248" spans="1:21" customFormat="1" ht="13.8" customHeight="1" x14ac:dyDescent="0.3">
      <c r="A248" s="30"/>
      <c r="B248" s="256"/>
      <c r="C248" s="257" t="str">
        <f>'overzicht alle'!B164</f>
        <v>TOE 1*</v>
      </c>
      <c r="D248" s="257" t="str">
        <f>'overzicht alle'!C164</f>
        <v>Circulair en toekomstgericht ontwerpen</v>
      </c>
      <c r="E248" s="258"/>
      <c r="F248" s="258" t="str">
        <f>'overzicht alle'!F164</f>
        <v>/</v>
      </c>
      <c r="G248" s="257"/>
      <c r="H248" s="257"/>
      <c r="I248" s="257"/>
      <c r="J248" s="335"/>
      <c r="K248" s="320" t="str">
        <f>Q248</f>
        <v/>
      </c>
      <c r="L248" s="258"/>
      <c r="M248" s="395" t="str">
        <f>IF(K248="nvt","pass",IF(P248="","",IF(P248&gt;=U248,"pass","niet voldaan")))</f>
        <v/>
      </c>
      <c r="N248" s="364"/>
      <c r="O248" s="368"/>
      <c r="P248" s="368" t="str">
        <f>IF(P250=0,0,IFERROR(AVERAGE(P249:P251),""))</f>
        <v/>
      </c>
      <c r="Q248" s="367" t="str" cm="1">
        <f t="array" ref="Q248">IF(AND(Q249:Q250="nvt"),"nvt",IF(P248="","",IF(P248&lt;1,"niet voldaan",IF(P248&lt;2.3,"goed",IF(P248&lt;3,"beter","uitstekend")))))</f>
        <v/>
      </c>
      <c r="R248" s="367"/>
      <c r="S248" s="367"/>
      <c r="T248" s="382" t="str">
        <f>IF(G248="niet voldaan",0,IF(G248="goed",1,IF(G248="beter",2,IF(G248="uitstekend",3,""))))</f>
        <v/>
      </c>
      <c r="U248" s="405">
        <f>IF(F248="uitstekend",3,IF(F248="beter",2,IF(F248="goed",1,0)))</f>
        <v>0</v>
      </c>
    </row>
    <row r="249" spans="1:21" x14ac:dyDescent="0.3">
      <c r="A249" s="112"/>
      <c r="B249" s="31"/>
      <c r="C249" s="4" t="str">
        <f>'overzicht alle'!B165</f>
        <v>TOE 1.1</v>
      </c>
      <c r="D249" s="219" t="str">
        <f>'overzicht alle'!C165</f>
        <v>de checklist TOE1 Toekomstgericht ontwerpen</v>
      </c>
      <c r="E249" s="101" t="str">
        <f>'overzicht alle'!E165</f>
        <v>vrij</v>
      </c>
      <c r="F249" s="101" t="str">
        <f>'overzicht alle'!F165</f>
        <v>goed</v>
      </c>
      <c r="G249" s="102"/>
      <c r="H249" s="25"/>
      <c r="I249" s="27"/>
      <c r="J249" s="327" t="str">
        <f t="shared" ref="J249:J250" si="110">P249</f>
        <v/>
      </c>
      <c r="K249" s="34" t="str">
        <f>Q249</f>
        <v/>
      </c>
      <c r="L249" s="17">
        <f>R249</f>
        <v>0</v>
      </c>
      <c r="M249" s="376"/>
      <c r="N249" s="376"/>
      <c r="O249" s="377"/>
      <c r="P249" s="368" t="str">
        <f>IF(G249="goed",1,IF(G249="beter",2,IF(G249="uitstekend",3,IF(G249="nvt","",""))))</f>
        <v/>
      </c>
      <c r="Q249" s="382" t="str">
        <f>IF(G249="nvt","nvt",IF(J249=0,"niet voldaan",IF(J249=1,"goed",IF(J249=2,"beter",IF(J249=3,"uitstekend","")))))</f>
        <v/>
      </c>
      <c r="R249" s="367"/>
      <c r="S249" s="368">
        <f>R249</f>
        <v>0</v>
      </c>
      <c r="T249" s="382" t="str">
        <f>IF(G249="nvt",0,IF(G249="goed",1,IF(G249="beter",2,IF(G249="uitstekend",3,""))))</f>
        <v/>
      </c>
      <c r="U249" s="404"/>
    </row>
    <row r="250" spans="1:21" x14ac:dyDescent="0.3">
      <c r="A250" s="112"/>
      <c r="B250" s="31"/>
      <c r="C250" s="4" t="str">
        <f>'overzicht alle'!B166</f>
        <v>TOE 1.2*</v>
      </c>
      <c r="D250" s="219" t="str">
        <f>'overzicht alle'!C166</f>
        <v>Plan van aanpak circulair en toekomstgericht ontwerpen</v>
      </c>
      <c r="E250" s="101" t="str">
        <f>'overzicht alle'!E166</f>
        <v>vrij</v>
      </c>
      <c r="F250" s="101" t="str">
        <f>'overzicht alle'!F166</f>
        <v>voldaan</v>
      </c>
      <c r="G250" s="102"/>
      <c r="H250" s="25"/>
      <c r="I250" s="27"/>
      <c r="J250" s="327" t="str">
        <f t="shared" si="110"/>
        <v/>
      </c>
      <c r="K250" s="34" t="str">
        <f>Q250</f>
        <v/>
      </c>
      <c r="L250" s="17">
        <f>R250</f>
        <v>0</v>
      </c>
      <c r="M250" s="376"/>
      <c r="N250" s="376"/>
      <c r="O250" s="377"/>
      <c r="P250" s="368" t="str">
        <f>IF(G250="voldaan",3,IF(G250="niet voldaan",0,IF(G250="nvt","","")))</f>
        <v/>
      </c>
      <c r="Q250" s="367" t="str">
        <f>IF(G250="nvt","nvt",IF(P250=3,"uitstekend",IF(P250=0,"niet voldaan","")))</f>
        <v/>
      </c>
      <c r="R250" s="367"/>
      <c r="S250" s="368">
        <f>R250</f>
        <v>0</v>
      </c>
      <c r="T250" s="382"/>
      <c r="U250" s="404"/>
    </row>
    <row r="251" spans="1:21" x14ac:dyDescent="0.3">
      <c r="A251" s="23"/>
      <c r="B251" s="23"/>
      <c r="C251" s="23"/>
      <c r="D251" s="23"/>
      <c r="E251" s="23"/>
      <c r="F251" s="23"/>
      <c r="G251" s="23"/>
      <c r="H251" s="23"/>
      <c r="I251" s="23"/>
      <c r="J251" s="340"/>
      <c r="K251" s="23"/>
      <c r="L251" s="23"/>
      <c r="M251" s="376"/>
      <c r="N251" s="376"/>
      <c r="O251" s="377"/>
      <c r="P251" s="368"/>
      <c r="Q251" s="367"/>
      <c r="R251" s="367"/>
      <c r="S251" s="368"/>
      <c r="T251" s="382"/>
      <c r="U251" s="404"/>
    </row>
    <row r="252" spans="1:21" customFormat="1" ht="13.8" customHeight="1" x14ac:dyDescent="0.3">
      <c r="A252" s="30"/>
      <c r="B252" s="256"/>
      <c r="C252" s="257" t="str">
        <f>'overzicht alle'!B167</f>
        <v>TOE 2*</v>
      </c>
      <c r="D252" s="257" t="str">
        <f>'overzicht alle'!C167</f>
        <v>Gebruik door derden</v>
      </c>
      <c r="E252" s="258"/>
      <c r="F252" s="258" t="str">
        <f>'overzicht alle'!F167</f>
        <v>/</v>
      </c>
      <c r="G252" s="257"/>
      <c r="H252" s="257"/>
      <c r="I252" s="257"/>
      <c r="J252" s="335"/>
      <c r="K252" s="320" t="str">
        <f>Q252</f>
        <v/>
      </c>
      <c r="L252" s="258"/>
      <c r="M252" s="395" t="str">
        <f>IF(K252="nvt","pass",IF(P252="","",IF(P252&gt;=U252,"pass","niet voldaan")))</f>
        <v/>
      </c>
      <c r="N252" s="364"/>
      <c r="O252" s="368"/>
      <c r="P252" s="368" t="str">
        <f>IFERROR(AVERAGE(P253:P255),"")</f>
        <v/>
      </c>
      <c r="Q252" s="367" t="str">
        <f>IF(AND(Q253="nvt",Q254="nvt"),"nvt",IF(P252="","",IF(P252&lt;1,"niet voldaan",IF(P252&lt;2,"goed",IF(P252&lt;3,"beter","uitstekend")))))</f>
        <v/>
      </c>
      <c r="R252" s="367"/>
      <c r="S252" s="367"/>
      <c r="T252" s="382"/>
      <c r="U252" s="405">
        <f>IF(F252="uitstekend",3,IF(F252="beter",2,IF(F252="goed",1,0)))</f>
        <v>0</v>
      </c>
    </row>
    <row r="253" spans="1:21" x14ac:dyDescent="0.3">
      <c r="A253" s="112"/>
      <c r="B253" s="31"/>
      <c r="C253" s="4" t="str">
        <f>'overzicht alle'!B168</f>
        <v>TOE 2.1</v>
      </c>
      <c r="D253" s="219" t="str">
        <f>'overzicht alle'!C168</f>
        <v xml:space="preserve"> Toegankelijkheid voor derden</v>
      </c>
      <c r="E253" s="101" t="str">
        <f>'overzicht alle'!E168</f>
        <v>vrij</v>
      </c>
      <c r="F253" s="101" t="str">
        <f>'overzicht alle'!F168</f>
        <v>goed</v>
      </c>
      <c r="G253" s="102"/>
      <c r="H253" s="25"/>
      <c r="I253" s="27"/>
      <c r="J253" s="327" t="str">
        <f t="shared" ref="J253:J254" si="111">P253</f>
        <v/>
      </c>
      <c r="K253" s="34" t="str">
        <f>Q253</f>
        <v/>
      </c>
      <c r="L253" s="17">
        <f>R253</f>
        <v>0</v>
      </c>
      <c r="M253" s="376"/>
      <c r="N253" s="376"/>
      <c r="O253" s="377">
        <f>ROUND(SUM(P253:P254)/2,1)</f>
        <v>0</v>
      </c>
      <c r="P253" s="368" t="str">
        <f>IF(G253="goed",1,IF(G253="beter",2,IF(G253="uitstekend",3,IF(G253="nvt","",""))))</f>
        <v/>
      </c>
      <c r="Q253" s="382" t="str">
        <f>IF(G253="nvt","nvt",IF(J253=0,"niet voldaan",IF(J253=1,"goed",IF(J253=2,"beter",IF(J253=3,"uitstekend","")))))</f>
        <v/>
      </c>
      <c r="R253" s="367"/>
      <c r="S253" s="368">
        <f>R253</f>
        <v>0</v>
      </c>
      <c r="T253" s="382" t="str">
        <f>IF(G253="nvt",0,IF(G253="goed",1,IF(G253="beter",2,IF(G253="uitstekend",3,""))))</f>
        <v/>
      </c>
      <c r="U253" s="404"/>
    </row>
    <row r="254" spans="1:21" x14ac:dyDescent="0.3">
      <c r="A254" s="112"/>
      <c r="B254" s="31"/>
      <c r="C254" s="4" t="str">
        <f>'overzicht alle'!B169</f>
        <v>TOE2.2*</v>
      </c>
      <c r="D254" s="219" t="str">
        <f>'overzicht alle'!C169</f>
        <v xml:space="preserve">Multifunctioneel project </v>
      </c>
      <c r="E254" s="101" t="str">
        <f>'overzicht alle'!E169</f>
        <v>vrij</v>
      </c>
      <c r="F254" s="101" t="str">
        <f>'overzicht alle'!F169</f>
        <v>beter</v>
      </c>
      <c r="G254" s="102"/>
      <c r="H254" s="25"/>
      <c r="I254" s="27"/>
      <c r="J254" s="327" t="str">
        <f t="shared" si="111"/>
        <v/>
      </c>
      <c r="K254" s="34" t="str">
        <f>Q254</f>
        <v/>
      </c>
      <c r="L254" s="17">
        <f>R254</f>
        <v>0</v>
      </c>
      <c r="M254" s="376"/>
      <c r="N254" s="376"/>
      <c r="O254" s="377"/>
      <c r="P254" s="368" t="str">
        <f>IF(G254="goed",1,IF(G254="beter",2,IF(G254="uitstekend",3,IF(G254="nvt","",""))))</f>
        <v/>
      </c>
      <c r="Q254" s="382" t="str">
        <f>IF(G254="nvt","nvt",IF(J254=0,"niet voldaan",IF(J254=1,"goed",IF(J254=2,"beter",IF(J254=3,"uitstekend","")))))</f>
        <v/>
      </c>
      <c r="R254" s="367"/>
      <c r="S254" s="368">
        <f>R254</f>
        <v>0</v>
      </c>
      <c r="T254" s="382" t="str">
        <f>IF(G254="nvt",0,IF(G254="goed",1,IF(G254="beter",2,IF(G254="uitstekend",3,""))))</f>
        <v/>
      </c>
      <c r="U254" s="404"/>
    </row>
    <row r="255" spans="1:21" x14ac:dyDescent="0.3">
      <c r="A255" s="23"/>
      <c r="B255" s="23"/>
      <c r="C255" s="17"/>
      <c r="D255" s="23"/>
      <c r="E255" s="23"/>
      <c r="F255" s="23"/>
      <c r="G255" s="23"/>
      <c r="H255" s="23"/>
      <c r="I255" s="23"/>
      <c r="J255" s="340"/>
      <c r="K255" s="23"/>
      <c r="L255" s="23"/>
      <c r="M255" s="376"/>
      <c r="N255" s="376"/>
      <c r="O255" s="377"/>
      <c r="P255" s="368"/>
      <c r="Q255" s="367"/>
      <c r="R255" s="367"/>
      <c r="S255" s="368"/>
      <c r="T255" s="382"/>
      <c r="U255" s="404"/>
    </row>
    <row r="256" spans="1:21" customFormat="1" ht="13.8" customHeight="1" x14ac:dyDescent="0.3">
      <c r="A256" s="30"/>
      <c r="B256" s="256"/>
      <c r="C256" s="257" t="str">
        <f>'overzicht alle'!B170</f>
        <v>BEH 1*</v>
      </c>
      <c r="D256" s="257" t="str">
        <f>'overzicht alle'!C170</f>
        <v>Energiemonitoring</v>
      </c>
      <c r="E256" s="258"/>
      <c r="F256" s="258" t="str">
        <f>'overzicht alle'!F170</f>
        <v>goed</v>
      </c>
      <c r="G256" s="257"/>
      <c r="H256" s="257"/>
      <c r="I256" s="257"/>
      <c r="J256" s="335"/>
      <c r="K256" s="320" t="str">
        <f>Q256</f>
        <v/>
      </c>
      <c r="L256" s="258"/>
      <c r="M256" s="395" t="str">
        <f>IF(K256="nvt","pass",IF(OR(K256="goed",K256="beter",K256="uitstekend"),"pass",IF(K256="","","niet voldaan")))</f>
        <v/>
      </c>
      <c r="N256" s="364"/>
      <c r="O256" s="368"/>
      <c r="P256" s="368" t="str">
        <f>IF(OR(P257=0),0,IFERROR(AVERAGE(P258:P259),""))</f>
        <v/>
      </c>
      <c r="Q256" s="367" t="str" cm="1">
        <f t="array" ref="Q256">IF(AND(P257:P259=""),"",IF(OR(P257&lt;3,Q257="nvt"),"niet voldaan",IF(AND(P257=3,OR(P258="",P258=0),OR(P259="",P259=0)),"goed",IF(AND(P257=3,IFERROR(AVERAGE(P258:P259),0)&lt;=2),"beter","uitstekend"))))</f>
        <v/>
      </c>
      <c r="R256" s="367"/>
      <c r="S256" s="367"/>
      <c r="T256" s="382"/>
      <c r="U256" s="405">
        <f>IF(F256="uitstekend",3,IF(F256="beter",2,IF(F256="goed",1,0)))</f>
        <v>1</v>
      </c>
    </row>
    <row r="257" spans="1:21" x14ac:dyDescent="0.3">
      <c r="A257" s="112"/>
      <c r="B257" s="31"/>
      <c r="C257" s="4" t="str">
        <f>'overzicht alle'!B171</f>
        <v>BEH 1.1*</v>
      </c>
      <c r="D257" s="219" t="str">
        <f>'overzicht alle'!C171</f>
        <v>Energiemonitoring</v>
      </c>
      <c r="E257" s="101" t="str">
        <f>'overzicht alle'!E171</f>
        <v>verplicht</v>
      </c>
      <c r="F257" s="101" t="str">
        <f>'overzicht alle'!F171</f>
        <v>voldaan</v>
      </c>
      <c r="G257" s="102"/>
      <c r="H257" s="25"/>
      <c r="I257" s="27"/>
      <c r="J257" s="327" t="str">
        <f t="shared" ref="J257:J259" si="112">P257</f>
        <v/>
      </c>
      <c r="K257" s="34" t="str">
        <f>Q257</f>
        <v/>
      </c>
      <c r="L257" s="17">
        <f>R257</f>
        <v>0</v>
      </c>
      <c r="M257" s="376"/>
      <c r="N257" s="376"/>
      <c r="O257" s="377"/>
      <c r="P257" s="368" t="str">
        <f t="shared" ref="P257" si="113">IF(G257="voldaan",3,IF(G257="niet voldaan",0,IF(G257="nvt",0,"")))</f>
        <v/>
      </c>
      <c r="Q257" s="367" t="str">
        <f t="shared" ref="Q257" si="114">IF(G257="nvt","nvt",IF(P257=3,"uitstekend",IF(P257=0,"niet voldaan","")))</f>
        <v/>
      </c>
      <c r="R257" s="367"/>
      <c r="S257" s="368"/>
      <c r="T257" s="382"/>
      <c r="U257" s="404"/>
    </row>
    <row r="258" spans="1:21" x14ac:dyDescent="0.3">
      <c r="A258" s="112"/>
      <c r="B258" s="31"/>
      <c r="C258" s="4" t="str">
        <f>'overzicht alle'!B172</f>
        <v>BEH 1.2*</v>
      </c>
      <c r="D258" s="219" t="str">
        <f>'overzicht alle'!C172</f>
        <v xml:space="preserve">Visualisatietool </v>
      </c>
      <c r="E258" s="101" t="str">
        <f>'overzicht alle'!E172</f>
        <v>vrij</v>
      </c>
      <c r="F258" s="101" t="str">
        <f>'overzicht alle'!F172</f>
        <v>voldaan</v>
      </c>
      <c r="G258" s="102"/>
      <c r="H258" s="25"/>
      <c r="I258" s="27"/>
      <c r="J258" s="327" t="str">
        <f t="shared" si="112"/>
        <v/>
      </c>
      <c r="K258" s="34" t="str">
        <f>Q258</f>
        <v/>
      </c>
      <c r="L258" s="17">
        <f>R258</f>
        <v>0</v>
      </c>
      <c r="M258" s="376"/>
      <c r="N258" s="376"/>
      <c r="O258" s="377">
        <f>ROUND(SUM(P258:P259)/2,1)</f>
        <v>0</v>
      </c>
      <c r="P258" s="368" t="str">
        <f>IF(G258="voldaan",3,IF(G258="niet voldaan",0,IF(G258="nvt",0,"")))</f>
        <v/>
      </c>
      <c r="Q258" s="367" t="str">
        <f>IF(G258="nvt","nvt",IF(P258=3,"uitstekend",IF(P258=0,"niet voldaan","")))</f>
        <v/>
      </c>
      <c r="R258" s="367"/>
      <c r="S258" s="368"/>
      <c r="T258" s="382"/>
      <c r="U258" s="404"/>
    </row>
    <row r="259" spans="1:21" x14ac:dyDescent="0.3">
      <c r="A259" s="112"/>
      <c r="B259" s="31"/>
      <c r="C259" s="4" t="str">
        <f>'overzicht alle'!B173</f>
        <v>BEH 1.3*</v>
      </c>
      <c r="D259" s="219" t="str">
        <f>'overzicht alle'!C173</f>
        <v>Gebouwbeheersysteem</v>
      </c>
      <c r="E259" s="101" t="str">
        <f>'overzicht alle'!E173</f>
        <v>vrij</v>
      </c>
      <c r="F259" s="101" t="str">
        <f>'overzicht alle'!F173</f>
        <v>goed</v>
      </c>
      <c r="G259" s="102"/>
      <c r="H259" s="25"/>
      <c r="I259" s="27"/>
      <c r="J259" s="327" t="str">
        <f t="shared" si="112"/>
        <v/>
      </c>
      <c r="K259" s="34" t="str">
        <f>Q259</f>
        <v/>
      </c>
      <c r="L259" s="17">
        <f>R259</f>
        <v>0</v>
      </c>
      <c r="M259" s="376"/>
      <c r="N259" s="376"/>
      <c r="O259" s="377"/>
      <c r="P259" s="368" t="str">
        <f>IF(G259="goed",1,IF(G259="beter",2,IF(G259="uitstekend",3,IF(G259="nvt",0,""))))</f>
        <v/>
      </c>
      <c r="Q259" s="382" t="str">
        <f>IF(G259="nvt","nvt",IF(J259=0,"niet voldaan",IF(J259=1,"goed",IF(J259=2,"beter",IF(J259=3,"uitstekend","")))))</f>
        <v/>
      </c>
      <c r="R259" s="367"/>
      <c r="S259" s="368">
        <f>R259</f>
        <v>0</v>
      </c>
      <c r="T259" s="382"/>
      <c r="U259" s="404"/>
    </row>
    <row r="260" spans="1:21" x14ac:dyDescent="0.3">
      <c r="A260" s="23"/>
      <c r="B260" s="23"/>
      <c r="C260" s="17"/>
      <c r="D260" s="23"/>
      <c r="E260" s="23"/>
      <c r="F260" s="23"/>
      <c r="G260" s="23"/>
      <c r="H260" s="24"/>
      <c r="I260" s="23"/>
      <c r="J260" s="340"/>
      <c r="K260" s="23"/>
      <c r="L260" s="23"/>
      <c r="M260" s="376"/>
      <c r="N260" s="376"/>
      <c r="O260" s="377"/>
      <c r="P260" s="368"/>
      <c r="Q260" s="367"/>
      <c r="R260" s="367"/>
      <c r="S260" s="368"/>
      <c r="T260" s="382"/>
      <c r="U260" s="404"/>
    </row>
    <row r="261" spans="1:21" customFormat="1" ht="13.8" customHeight="1" x14ac:dyDescent="0.3">
      <c r="A261" s="30"/>
      <c r="B261" s="256"/>
      <c r="C261" s="257" t="str">
        <f>'overzicht alle'!B174</f>
        <v>BEH 2*</v>
      </c>
      <c r="D261" s="257" t="str">
        <f>'overzicht alle'!C174</f>
        <v>kwaliteit opvolging</v>
      </c>
      <c r="E261" s="258"/>
      <c r="F261" s="258" t="str">
        <f>'overzicht alle'!F174</f>
        <v>goed</v>
      </c>
      <c r="G261" s="257"/>
      <c r="H261" s="257"/>
      <c r="I261" s="257"/>
      <c r="J261" s="335"/>
      <c r="K261" s="320" t="str">
        <f>Q261</f>
        <v/>
      </c>
      <c r="L261" s="258"/>
      <c r="M261" s="395" t="str">
        <f>IF(K261="nvt","pass",IF(P261="","",IF(P261&gt;=U261,"pass","niet voldaan")))</f>
        <v/>
      </c>
      <c r="N261" s="364"/>
      <c r="O261" s="368"/>
      <c r="P261" s="368" t="str">
        <f>IF(OR(P262=0,P264=0,P265=0),0,IFERROR(AVERAGE(P262:P265),""))</f>
        <v/>
      </c>
      <c r="Q261" s="367" t="str">
        <f>IF(P261="","",IF(P261&lt;1,"niet voldaan",IF(P261&lt;2.6,"goed",IF(P261&lt;3,"beter","uitstekend"))))</f>
        <v/>
      </c>
      <c r="R261" s="367"/>
      <c r="S261" s="367">
        <f>R261</f>
        <v>0</v>
      </c>
      <c r="T261" s="382"/>
      <c r="U261" s="405">
        <f>IF(F261="uitstekend",3,IF(F261="beter",2,IF(F261="goed",1,0)))</f>
        <v>1</v>
      </c>
    </row>
    <row r="262" spans="1:21" customFormat="1" ht="13.8" customHeight="1" x14ac:dyDescent="0.3">
      <c r="A262" s="30"/>
      <c r="B262" s="31"/>
      <c r="C262" s="4" t="str">
        <f>'overzicht alle'!B175</f>
        <v>BEH 2.1</v>
      </c>
      <c r="D262" s="219" t="str">
        <f>'overzicht alle'!C175</f>
        <v>Energieprestatie testen</v>
      </c>
      <c r="E262" s="101" t="str">
        <f>'overzicht alle'!E175</f>
        <v>verplicht</v>
      </c>
      <c r="F262" s="101" t="str">
        <f>'overzicht alle'!F175</f>
        <v>voldaan</v>
      </c>
      <c r="G262" s="102"/>
      <c r="H262" s="22"/>
      <c r="I262" s="30"/>
      <c r="J262" s="327" t="str">
        <f t="shared" ref="J262:J265" si="115">P262</f>
        <v/>
      </c>
      <c r="K262" s="242" t="str">
        <f>Q262</f>
        <v/>
      </c>
      <c r="L262" s="242">
        <f>R262</f>
        <v>0</v>
      </c>
      <c r="M262" s="364"/>
      <c r="N262" s="364"/>
      <c r="O262" s="368"/>
      <c r="P262" s="368" t="str">
        <f t="shared" ref="P262" si="116">IF(G262="voldaan",3,IF(G262="niet voldaan",0,IF(G262="nvt",0,"")))</f>
        <v/>
      </c>
      <c r="Q262" s="367" t="str">
        <f t="shared" ref="Q262" si="117">IF(G262="nvt","nvt",IF(P262=3,"uitstekend",IF(P262=0,"niet voldaan","")))</f>
        <v/>
      </c>
      <c r="R262" s="367"/>
      <c r="S262" s="368">
        <f>R262</f>
        <v>0</v>
      </c>
      <c r="T262" s="382"/>
      <c r="U262" s="405"/>
    </row>
    <row r="263" spans="1:21" x14ac:dyDescent="0.3">
      <c r="A263" s="112"/>
      <c r="B263" s="31"/>
      <c r="C263" s="4" t="str">
        <f>'overzicht alle'!B176</f>
        <v>BEH 2.2</v>
      </c>
      <c r="D263" s="219" t="str">
        <f>'overzicht alle'!C176</f>
        <v>Waterkwaliteit testen</v>
      </c>
      <c r="E263" s="101" t="str">
        <f>'overzicht alle'!E176</f>
        <v>vrij</v>
      </c>
      <c r="F263" s="101" t="str">
        <f>'overzicht alle'!F176</f>
        <v>voldaan</v>
      </c>
      <c r="G263" s="102"/>
      <c r="H263" s="106"/>
      <c r="I263" s="1"/>
      <c r="J263" s="327" t="str">
        <f t="shared" si="115"/>
        <v/>
      </c>
      <c r="K263" s="242" t="str">
        <f t="shared" ref="K263:K265" si="118">Q263</f>
        <v/>
      </c>
      <c r="L263" s="242">
        <f t="shared" ref="L263:L265" si="119">R263</f>
        <v>0</v>
      </c>
      <c r="M263" s="376"/>
      <c r="N263" s="376"/>
      <c r="O263" s="377"/>
      <c r="P263" s="368" t="str">
        <f>IF(G263="voldaan",3,IF(G263="niet voldaan",0,IF(G263="nvt","","")))</f>
        <v/>
      </c>
      <c r="Q263" s="367" t="str">
        <f>IF(G263="nvt","nvt",IF(P263=3,"uitstekend",IF(P263=0,"niet voldaan","")))</f>
        <v/>
      </c>
      <c r="R263" s="367"/>
      <c r="S263" s="368">
        <f>R263</f>
        <v>0</v>
      </c>
      <c r="T263" s="382"/>
      <c r="U263" s="404"/>
    </row>
    <row r="264" spans="1:21" x14ac:dyDescent="0.3">
      <c r="A264" s="112"/>
      <c r="B264" s="31"/>
      <c r="C264" s="4" t="str">
        <f>'overzicht alle'!B177</f>
        <v>BEH 2.3</v>
      </c>
      <c r="D264" s="219" t="str">
        <f>'overzicht alle'!C177</f>
        <v>Luchtkwaliteit testen</v>
      </c>
      <c r="E264" s="101" t="str">
        <f>'overzicht alle'!E177</f>
        <v>verplicht</v>
      </c>
      <c r="F264" s="101" t="str">
        <f>'overzicht alle'!F177</f>
        <v>goed</v>
      </c>
      <c r="G264" s="102"/>
      <c r="H264" s="107"/>
      <c r="I264" s="1"/>
      <c r="J264" s="327" t="str">
        <f t="shared" si="115"/>
        <v/>
      </c>
      <c r="K264" s="242" t="str">
        <f t="shared" si="118"/>
        <v/>
      </c>
      <c r="L264" s="242">
        <f t="shared" si="119"/>
        <v>0</v>
      </c>
      <c r="M264" s="376"/>
      <c r="N264" s="376"/>
      <c r="O264" s="377"/>
      <c r="P264" s="368" t="str">
        <f>IF(G264="goed",1,IF(G264="beter",2,IF(G264="uitstekend",3,IF(G264="nvt",0,""))))</f>
        <v/>
      </c>
      <c r="Q264" s="383" t="str">
        <f>IF(G264="nvt","nvt",IF(J264=0,"niet voldaan",IF(J264=1,"goed",IF(J264=2,"beter",IF(J264=3,"uitstekend","")))))</f>
        <v/>
      </c>
      <c r="R264" s="367"/>
      <c r="S264" s="368">
        <f>R264</f>
        <v>0</v>
      </c>
      <c r="T264" s="382" t="str">
        <f>IF(G264="nvt",0,IF(G264="goed",1,IF(G264="beter",2,IF(G264="uitstekend",3,""))))</f>
        <v/>
      </c>
      <c r="U264" s="404"/>
    </row>
    <row r="265" spans="1:21" x14ac:dyDescent="0.3">
      <c r="A265" s="112"/>
      <c r="B265" s="31"/>
      <c r="C265" s="4" t="str">
        <f>'overzicht alle'!B178</f>
        <v>BEH 2.4</v>
      </c>
      <c r="D265" s="219" t="str">
        <f>'overzicht alle'!C178</f>
        <v>Opleiding i.f.v. beheer</v>
      </c>
      <c r="E265" s="101" t="str">
        <f>'overzicht alle'!E178</f>
        <v>verplicht</v>
      </c>
      <c r="F265" s="101" t="str">
        <f>'overzicht alle'!F178</f>
        <v>voldaan</v>
      </c>
      <c r="G265" s="102"/>
      <c r="H265" s="108"/>
      <c r="I265" s="1"/>
      <c r="J265" s="327" t="str">
        <f t="shared" si="115"/>
        <v/>
      </c>
      <c r="K265" s="242" t="str">
        <f t="shared" si="118"/>
        <v/>
      </c>
      <c r="L265" s="242">
        <f t="shared" si="119"/>
        <v>0</v>
      </c>
      <c r="M265" s="376"/>
      <c r="N265" s="376"/>
      <c r="O265" s="377"/>
      <c r="P265" s="368" t="str">
        <f t="shared" ref="P265" si="120">IF(G265="voldaan",3,IF(G265="niet voldaan",0,IF(G265="nvt",0,"")))</f>
        <v/>
      </c>
      <c r="Q265" s="367" t="str">
        <f t="shared" ref="Q265" si="121">IF(G265="nvt","nvt",IF(P265=3,"uitstekend",IF(P265=0,"niet voldaan","")))</f>
        <v/>
      </c>
      <c r="R265" s="367"/>
      <c r="S265" s="368">
        <f>R265</f>
        <v>0</v>
      </c>
      <c r="T265" s="382"/>
      <c r="U265" s="404"/>
    </row>
    <row r="266" spans="1:21" x14ac:dyDescent="0.3">
      <c r="A266" s="112"/>
      <c r="B266" s="11"/>
      <c r="C266" s="11"/>
      <c r="D266" s="11"/>
      <c r="E266" s="287"/>
      <c r="F266" s="11"/>
      <c r="G266" s="11"/>
      <c r="H266" s="11"/>
      <c r="I266" s="11"/>
      <c r="J266" s="342"/>
      <c r="K266" s="11"/>
      <c r="L266" s="11"/>
      <c r="M266" s="357"/>
      <c r="N266" s="376"/>
      <c r="O266" s="377"/>
      <c r="P266" s="377"/>
      <c r="Q266" s="378"/>
      <c r="R266" s="378"/>
      <c r="S266" s="378"/>
      <c r="T266" s="392"/>
      <c r="U266" s="404"/>
    </row>
    <row r="267" spans="1:21" x14ac:dyDescent="0.3">
      <c r="A267" s="109"/>
      <c r="B267" s="11"/>
      <c r="C267" s="11"/>
      <c r="D267" s="11"/>
      <c r="E267" s="287"/>
      <c r="F267" s="11"/>
      <c r="G267" s="11"/>
      <c r="H267" s="11"/>
      <c r="I267" s="11"/>
      <c r="J267" s="342"/>
      <c r="K267" s="11"/>
      <c r="L267" s="11"/>
      <c r="M267" s="357"/>
      <c r="N267" s="372"/>
      <c r="O267" s="377"/>
      <c r="P267" s="377"/>
      <c r="Q267" s="378" t="str">
        <f>IF(G279="","",IF(G279&lt;1,"niet voldaan",IF(G279&lt;2,"goed",IF(G279&lt;2.7,"beter","uitstekend"))))</f>
        <v/>
      </c>
      <c r="R267" s="378"/>
      <c r="S267" s="378"/>
      <c r="T267" s="392"/>
      <c r="U267" s="404"/>
    </row>
    <row r="268" spans="1:21" x14ac:dyDescent="0.3">
      <c r="A268" s="112"/>
      <c r="B268" s="11"/>
      <c r="C268" s="11"/>
      <c r="D268" s="11"/>
      <c r="E268" s="287"/>
      <c r="F268" s="11"/>
      <c r="G268" s="11"/>
      <c r="H268" s="11"/>
      <c r="I268" s="11"/>
      <c r="J268" s="342"/>
      <c r="K268" s="11"/>
      <c r="L268" s="11"/>
      <c r="M268" s="357"/>
      <c r="N268" s="376"/>
      <c r="O268" s="377"/>
      <c r="P268" s="377"/>
      <c r="Q268" s="378"/>
      <c r="R268" s="378"/>
      <c r="S268" s="378"/>
      <c r="T268" s="392"/>
      <c r="U268" s="404"/>
    </row>
    <row r="269" spans="1:21" x14ac:dyDescent="0.3">
      <c r="A269" s="112"/>
      <c r="B269" s="11"/>
      <c r="C269" s="11"/>
      <c r="D269" s="11"/>
      <c r="E269" s="287"/>
      <c r="F269" s="11"/>
      <c r="G269" s="11"/>
      <c r="H269" s="11"/>
      <c r="I269" s="11"/>
      <c r="J269" s="342"/>
      <c r="K269" s="11"/>
      <c r="L269" s="11"/>
      <c r="M269" s="357"/>
      <c r="N269" s="376"/>
      <c r="O269" s="377"/>
      <c r="P269" s="377"/>
      <c r="Q269" s="378"/>
      <c r="R269" s="378"/>
      <c r="S269" s="378"/>
      <c r="T269" s="392"/>
      <c r="U269" s="404"/>
    </row>
    <row r="270" spans="1:21" x14ac:dyDescent="0.3">
      <c r="A270" s="112"/>
      <c r="B270" s="11"/>
      <c r="C270" s="11"/>
      <c r="D270" s="11"/>
      <c r="E270" s="287"/>
      <c r="F270" s="11"/>
      <c r="G270" s="11"/>
      <c r="H270" s="11"/>
      <c r="I270" s="11"/>
      <c r="J270" s="342"/>
      <c r="K270" s="11"/>
      <c r="L270" s="11"/>
      <c r="M270" s="357"/>
      <c r="N270" s="376"/>
      <c r="O270" s="377"/>
      <c r="P270" s="377"/>
      <c r="Q270" s="378"/>
      <c r="R270" s="378"/>
      <c r="S270" s="378"/>
      <c r="T270" s="392"/>
      <c r="U270" s="404"/>
    </row>
    <row r="271" spans="1:21" x14ac:dyDescent="0.3">
      <c r="A271" s="112"/>
      <c r="B271" s="11"/>
      <c r="C271" s="11"/>
      <c r="D271" s="11"/>
      <c r="E271" s="287"/>
      <c r="F271" s="11"/>
      <c r="G271" s="11"/>
      <c r="H271" s="11"/>
      <c r="I271" s="11"/>
      <c r="J271" s="342"/>
      <c r="K271" s="11"/>
      <c r="L271" s="11"/>
      <c r="M271" s="357"/>
      <c r="N271" s="376"/>
      <c r="O271" s="377"/>
      <c r="P271" s="377"/>
      <c r="Q271" s="378"/>
      <c r="R271" s="378"/>
      <c r="S271" s="378"/>
      <c r="T271" s="392"/>
      <c r="U271" s="404"/>
    </row>
    <row r="272" spans="1:21" x14ac:dyDescent="0.3">
      <c r="A272" s="112"/>
      <c r="B272" s="11"/>
      <c r="C272" s="11"/>
      <c r="D272" s="11"/>
      <c r="E272" s="287"/>
      <c r="F272" s="11"/>
      <c r="G272" s="11"/>
      <c r="H272" s="11"/>
      <c r="I272" s="11"/>
      <c r="J272" s="342"/>
      <c r="K272" s="11"/>
      <c r="L272" s="11"/>
      <c r="M272" s="357"/>
      <c r="N272" s="376"/>
      <c r="O272" s="377"/>
      <c r="P272" s="377"/>
      <c r="Q272" s="378"/>
      <c r="R272" s="378"/>
      <c r="S272" s="378"/>
      <c r="T272" s="392"/>
      <c r="U272" s="404"/>
    </row>
    <row r="273" spans="1:21" x14ac:dyDescent="0.3">
      <c r="A273" s="112"/>
      <c r="B273" s="11"/>
      <c r="C273" s="11"/>
      <c r="D273" s="11"/>
      <c r="E273" s="287"/>
      <c r="F273" s="11"/>
      <c r="G273" s="11"/>
      <c r="H273" s="11"/>
      <c r="I273" s="11"/>
      <c r="J273" s="342"/>
      <c r="K273" s="11"/>
      <c r="L273" s="11"/>
      <c r="M273" s="357"/>
      <c r="N273" s="376"/>
      <c r="O273" s="377"/>
      <c r="P273" s="377"/>
      <c r="Q273" s="377"/>
      <c r="R273" s="378"/>
      <c r="S273" s="378"/>
      <c r="T273" s="392"/>
      <c r="U273" s="404"/>
    </row>
    <row r="274" spans="1:21" x14ac:dyDescent="0.3">
      <c r="A274" s="112"/>
      <c r="B274" s="11"/>
      <c r="C274" s="11"/>
      <c r="D274" s="11"/>
      <c r="E274" s="287"/>
      <c r="F274" s="11"/>
      <c r="G274" s="11"/>
      <c r="H274" s="11"/>
      <c r="I274" s="11"/>
      <c r="J274" s="342"/>
      <c r="K274" s="11"/>
      <c r="L274" s="11"/>
      <c r="M274" s="357"/>
      <c r="N274" s="376"/>
      <c r="O274" s="377"/>
      <c r="P274" s="377"/>
      <c r="Q274" s="378"/>
      <c r="R274" s="378"/>
      <c r="S274" s="378"/>
      <c r="T274" s="392"/>
      <c r="U274" s="404"/>
    </row>
    <row r="275" spans="1:21" x14ac:dyDescent="0.3">
      <c r="A275" s="112"/>
      <c r="B275" s="11"/>
      <c r="C275" s="11"/>
      <c r="D275" s="11"/>
      <c r="E275" s="287"/>
      <c r="F275" s="11"/>
      <c r="G275" s="11"/>
      <c r="H275" s="11"/>
      <c r="I275" s="11"/>
      <c r="J275" s="342"/>
      <c r="K275" s="11"/>
      <c r="L275" s="11"/>
      <c r="M275" s="357"/>
      <c r="N275" s="376"/>
      <c r="O275" s="377"/>
      <c r="P275" s="377"/>
      <c r="Q275" s="378"/>
      <c r="R275" s="378"/>
      <c r="S275" s="378"/>
      <c r="T275" s="392"/>
      <c r="U275" s="404"/>
    </row>
    <row r="276" spans="1:21" x14ac:dyDescent="0.3">
      <c r="A276" s="112"/>
      <c r="B276" s="11"/>
      <c r="C276" s="11"/>
      <c r="D276" s="11"/>
      <c r="E276" s="287"/>
      <c r="F276" s="11"/>
      <c r="G276" s="11"/>
      <c r="H276" s="11"/>
      <c r="I276" s="11"/>
      <c r="J276" s="342"/>
      <c r="K276" s="11"/>
      <c r="L276" s="11"/>
      <c r="M276" s="357"/>
      <c r="N276" s="376"/>
      <c r="O276" s="377"/>
      <c r="P276" s="377"/>
      <c r="Q276" s="378"/>
      <c r="R276" s="378"/>
      <c r="S276" s="378"/>
      <c r="T276" s="392"/>
      <c r="U276" s="404"/>
    </row>
    <row r="277" spans="1:21" x14ac:dyDescent="0.3">
      <c r="A277" s="112"/>
      <c r="B277" s="11"/>
      <c r="C277" s="11"/>
      <c r="D277" s="11"/>
      <c r="E277" s="287"/>
      <c r="F277" s="11"/>
      <c r="G277" s="11"/>
      <c r="H277" s="11"/>
      <c r="I277" s="11"/>
      <c r="J277" s="342"/>
      <c r="K277" s="11"/>
      <c r="L277" s="11"/>
      <c r="M277" s="357"/>
      <c r="N277" s="376"/>
      <c r="O277" s="377"/>
      <c r="P277" s="377"/>
      <c r="Q277" s="378"/>
      <c r="R277" s="378"/>
      <c r="S277" s="378"/>
      <c r="T277" s="392"/>
      <c r="U277" s="404"/>
    </row>
    <row r="278" spans="1:21" x14ac:dyDescent="0.3">
      <c r="A278" s="112"/>
      <c r="B278" s="11"/>
      <c r="C278" s="11"/>
      <c r="D278" s="11"/>
      <c r="E278" s="287"/>
      <c r="F278" s="11"/>
      <c r="G278" s="11"/>
      <c r="H278" s="11"/>
      <c r="I278" s="11"/>
      <c r="J278" s="342"/>
      <c r="K278" s="11"/>
      <c r="L278" s="11"/>
      <c r="M278" s="357"/>
      <c r="N278" s="376"/>
      <c r="O278" s="377"/>
      <c r="P278" s="377"/>
      <c r="Q278" s="378"/>
      <c r="R278" s="378"/>
      <c r="S278" s="378"/>
      <c r="T278" s="392"/>
      <c r="U278" s="404"/>
    </row>
    <row r="279" spans="1:21" x14ac:dyDescent="0.3">
      <c r="A279" s="112"/>
      <c r="B279" s="11"/>
      <c r="C279" s="11"/>
      <c r="D279" s="11"/>
      <c r="E279" s="287"/>
      <c r="F279" s="11"/>
      <c r="G279" s="11"/>
      <c r="H279" s="11"/>
      <c r="I279" s="11"/>
      <c r="J279" s="342"/>
      <c r="K279" s="11"/>
      <c r="L279" s="11"/>
      <c r="M279" s="357"/>
      <c r="N279" s="376"/>
      <c r="O279" s="377"/>
      <c r="P279" s="377"/>
      <c r="Q279" s="377" t="str">
        <f>IFERROR((Q273+Q277)/Q272,"")</f>
        <v/>
      </c>
      <c r="R279" s="378"/>
      <c r="S279" s="378"/>
      <c r="T279" s="392"/>
      <c r="U279" s="404"/>
    </row>
    <row r="280" spans="1:21" x14ac:dyDescent="0.3">
      <c r="A280" s="112"/>
      <c r="B280" s="11"/>
      <c r="C280" s="7"/>
      <c r="D280" s="33"/>
      <c r="E280" s="33"/>
      <c r="F280" s="33"/>
      <c r="G280" s="33"/>
      <c r="H280" s="33"/>
      <c r="I280" s="33"/>
      <c r="J280" s="343"/>
      <c r="K280" s="33"/>
      <c r="L280" s="5"/>
      <c r="M280" s="353"/>
      <c r="N280" s="376"/>
      <c r="O280" s="377"/>
      <c r="P280" s="377"/>
      <c r="Q280" s="378"/>
      <c r="R280" s="378"/>
      <c r="S280" s="378"/>
      <c r="T280" s="392"/>
      <c r="U280" s="404"/>
    </row>
    <row r="281" spans="1:21" x14ac:dyDescent="0.3">
      <c r="B281" s="11"/>
    </row>
  </sheetData>
  <mergeCells count="1">
    <mergeCell ref="B4:C4"/>
  </mergeCells>
  <conditionalFormatting sqref="E15:G15 E12:E14 E17">
    <cfRule type="cellIs" dxfId="5381" priority="5767" operator="equal">
      <formula>"voldaan"</formula>
    </cfRule>
  </conditionalFormatting>
  <conditionalFormatting sqref="E15:G15 E173 E206:E207 E152:F152 E136 E80:F87 E12:E14 E17 E149:E151 E154:F154 E156:F156 E158:F158 E160:F160 E162:F162">
    <cfRule type="cellIs" dxfId="5380" priority="5768" operator="equal">
      <formula>"uitstekend"</formula>
    </cfRule>
    <cfRule type="cellIs" dxfId="5379" priority="5769" operator="equal">
      <formula>"goed"</formula>
    </cfRule>
    <cfRule type="cellIs" dxfId="5378" priority="5770" operator="equal">
      <formula>"niet voldaan"</formula>
    </cfRule>
    <cfRule type="expression" dxfId="5377" priority="5771">
      <formula>E12="beter"</formula>
    </cfRule>
  </conditionalFormatting>
  <conditionalFormatting sqref="E15:G15 E173 E206:E207 E152:F152 E136 E80:F87 E12:E14 E17 E149:E151 E154:F154 E156:F156 E158:F158 E160:F160 E162:F162">
    <cfRule type="cellIs" dxfId="5376" priority="5772" operator="equal">
      <formula>"vrij"</formula>
    </cfRule>
    <cfRule type="cellIs" dxfId="5375" priority="5773" operator="equal">
      <formula>"verplicht"</formula>
    </cfRule>
  </conditionalFormatting>
  <conditionalFormatting sqref="B55 I55 I65 I75 I61:I62 I68:I69 B58 B61:B62 B65 B68:B69 B75 I71:I72 I58">
    <cfRule type="expression" dxfId="5374" priority="5758">
      <formula>nBIN1=FALSE</formula>
    </cfRule>
  </conditionalFormatting>
  <conditionalFormatting sqref="E34:G34">
    <cfRule type="expression" dxfId="5373" priority="5746">
      <formula>nBIN1=FALSE</formula>
    </cfRule>
  </conditionalFormatting>
  <conditionalFormatting sqref="A34:B34">
    <cfRule type="expression" dxfId="5372" priority="5745">
      <formula>nBIN1=FALSE</formula>
    </cfRule>
  </conditionalFormatting>
  <conditionalFormatting sqref="B80">
    <cfRule type="expression" dxfId="5371" priority="5638">
      <formula>nBIN1=FALSE</formula>
    </cfRule>
  </conditionalFormatting>
  <conditionalFormatting sqref="A44:B44">
    <cfRule type="expression" dxfId="5370" priority="5721">
      <formula>nBIN1=FALSE</formula>
    </cfRule>
  </conditionalFormatting>
  <conditionalFormatting sqref="I80">
    <cfRule type="expression" dxfId="5369" priority="5635">
      <formula>nBIN1=FALSE</formula>
    </cfRule>
  </conditionalFormatting>
  <conditionalFormatting sqref="G10 E9">
    <cfRule type="cellIs" dxfId="5368" priority="5668" operator="equal">
      <formula>"voldaan"</formula>
    </cfRule>
    <cfRule type="cellIs" dxfId="5367" priority="5669" operator="equal">
      <formula>"uitstekend"</formula>
    </cfRule>
    <cfRule type="cellIs" dxfId="5366" priority="5670" operator="equal">
      <formula>"goed"</formula>
    </cfRule>
    <cfRule type="cellIs" dxfId="5365" priority="5671" operator="equal">
      <formula>"niet voldaan"</formula>
    </cfRule>
    <cfRule type="expression" dxfId="5364" priority="5672">
      <formula>E9="beter"</formula>
    </cfRule>
    <cfRule type="cellIs" dxfId="5363" priority="5673" operator="equal">
      <formula>"vrij"</formula>
    </cfRule>
    <cfRule type="cellIs" dxfId="5362" priority="5674" operator="equal">
      <formula>"verplicht"</formula>
    </cfRule>
  </conditionalFormatting>
  <conditionalFormatting sqref="E90:F93 E113:E122 E132 E135 E141 E144:E146 E103:F103 E96:E100 E109:F109 E108 E107:F107 E105:F105">
    <cfRule type="cellIs" dxfId="5361" priority="5633" operator="equal">
      <formula>"vrij"</formula>
    </cfRule>
    <cfRule type="cellIs" dxfId="5360" priority="5634" operator="equal">
      <formula>"verplicht"</formula>
    </cfRule>
  </conditionalFormatting>
  <conditionalFormatting sqref="B96:B100">
    <cfRule type="expression" dxfId="5359" priority="5564">
      <formula>nBIN1=FALSE</formula>
    </cfRule>
  </conditionalFormatting>
  <conditionalFormatting sqref="I102:I110 I96:I100">
    <cfRule type="expression" dxfId="5358" priority="5563">
      <formula>nBIN1=FALSE</formula>
    </cfRule>
  </conditionalFormatting>
  <conditionalFormatting sqref="I132">
    <cfRule type="expression" dxfId="5357" priority="5539">
      <formula>nBIN1=FALSE</formula>
    </cfRule>
  </conditionalFormatting>
  <conditionalFormatting sqref="B132">
    <cfRule type="expression" dxfId="5356" priority="5540">
      <formula>nBIN1=FALSE</formula>
    </cfRule>
  </conditionalFormatting>
  <conditionalFormatting sqref="I90:I93">
    <cfRule type="expression" dxfId="5355" priority="5575">
      <formula>nBIN1=FALSE</formula>
    </cfRule>
  </conditionalFormatting>
  <conditionalFormatting sqref="B113:B122">
    <cfRule type="expression" dxfId="5354" priority="5552">
      <formula>nBIN1=FALSE</formula>
    </cfRule>
  </conditionalFormatting>
  <conditionalFormatting sqref="I113:I122">
    <cfRule type="expression" dxfId="5353" priority="5551">
      <formula>nBIN1=FALSE</formula>
    </cfRule>
  </conditionalFormatting>
  <conditionalFormatting sqref="B90:B93">
    <cfRule type="expression" dxfId="5352" priority="5576">
      <formula>nBIN1=FALSE</formula>
    </cfRule>
  </conditionalFormatting>
  <conditionalFormatting sqref="B135:B136">
    <cfRule type="expression" dxfId="5351" priority="5528">
      <formula>nBIN1=FALSE</formula>
    </cfRule>
  </conditionalFormatting>
  <conditionalFormatting sqref="I135">
    <cfRule type="expression" dxfId="5350" priority="5527">
      <formula>nBIN1=FALSE</formula>
    </cfRule>
  </conditionalFormatting>
  <conditionalFormatting sqref="B144:B146">
    <cfRule type="expression" dxfId="5349" priority="5504">
      <formula>nBIN1=FALSE</formula>
    </cfRule>
  </conditionalFormatting>
  <conditionalFormatting sqref="I144:I146">
    <cfRule type="expression" dxfId="5348" priority="5503">
      <formula>nBIN1=FALSE</formula>
    </cfRule>
  </conditionalFormatting>
  <conditionalFormatting sqref="B141">
    <cfRule type="expression" dxfId="5347" priority="5492">
      <formula>nBIN1=FALSE</formula>
    </cfRule>
  </conditionalFormatting>
  <conditionalFormatting sqref="I141">
    <cfRule type="expression" dxfId="5346" priority="5491">
      <formula>nBIN1=FALSE</formula>
    </cfRule>
  </conditionalFormatting>
  <conditionalFormatting sqref="I188:I189">
    <cfRule type="expression" dxfId="5345" priority="5255">
      <formula>nBIN1=FALSE</formula>
    </cfRule>
  </conditionalFormatting>
  <conditionalFormatting sqref="B188:B189">
    <cfRule type="expression" dxfId="5344" priority="5256">
      <formula>nBIN1=FALSE</formula>
    </cfRule>
  </conditionalFormatting>
  <conditionalFormatting sqref="E212:E214 E205 E195:E196 E192 E188:E189 E183:E185 E168 E171:E172 E178:E180 E225:E228 E231:F232 E199:E202">
    <cfRule type="cellIs" dxfId="5343" priority="5311" operator="equal">
      <formula>"vrij"</formula>
    </cfRule>
    <cfRule type="cellIs" dxfId="5342" priority="5312" operator="equal">
      <formula>"verplicht"</formula>
    </cfRule>
  </conditionalFormatting>
  <conditionalFormatting sqref="B168">
    <cfRule type="expression" dxfId="5341" priority="5304">
      <formula>nBIN1=FALSE</formula>
    </cfRule>
  </conditionalFormatting>
  <conditionalFormatting sqref="I168">
    <cfRule type="expression" dxfId="5340" priority="5303">
      <formula>nBIN1=FALSE</formula>
    </cfRule>
  </conditionalFormatting>
  <conditionalFormatting sqref="B171:B173">
    <cfRule type="expression" dxfId="5339" priority="5292">
      <formula>nBIN1=FALSE</formula>
    </cfRule>
  </conditionalFormatting>
  <conditionalFormatting sqref="I171:I172">
    <cfRule type="expression" dxfId="5338" priority="5291">
      <formula>nBIN1=FALSE</formula>
    </cfRule>
  </conditionalFormatting>
  <conditionalFormatting sqref="B178:B180">
    <cfRule type="expression" dxfId="5337" priority="5280">
      <formula>nBIN1=FALSE</formula>
    </cfRule>
  </conditionalFormatting>
  <conditionalFormatting sqref="I178:I180">
    <cfRule type="expression" dxfId="5336" priority="5279">
      <formula>nBIN1=FALSE</formula>
    </cfRule>
  </conditionalFormatting>
  <conditionalFormatting sqref="B183:B185">
    <cfRule type="expression" dxfId="5335" priority="5268">
      <formula>nBIN1=FALSE</formula>
    </cfRule>
  </conditionalFormatting>
  <conditionalFormatting sqref="I183:I185">
    <cfRule type="expression" dxfId="5334" priority="5267">
      <formula>nBIN1=FALSE</formula>
    </cfRule>
  </conditionalFormatting>
  <conditionalFormatting sqref="B192">
    <cfRule type="expression" dxfId="5333" priority="5244">
      <formula>nBIN1=FALSE</formula>
    </cfRule>
  </conditionalFormatting>
  <conditionalFormatting sqref="I192">
    <cfRule type="expression" dxfId="5332" priority="5243">
      <formula>nBIN1=FALSE</formula>
    </cfRule>
  </conditionalFormatting>
  <conditionalFormatting sqref="I201:I202">
    <cfRule type="expression" dxfId="5331" priority="5207">
      <formula>nBIN1=FALSE</formula>
    </cfRule>
  </conditionalFormatting>
  <conditionalFormatting sqref="B201:B202">
    <cfRule type="expression" dxfId="5330" priority="5208">
      <formula>nBIN1=FALSE</formula>
    </cfRule>
  </conditionalFormatting>
  <conditionalFormatting sqref="B195:B196">
    <cfRule type="expression" dxfId="5329" priority="5232">
      <formula>nBIN1=FALSE</formula>
    </cfRule>
  </conditionalFormatting>
  <conditionalFormatting sqref="I195:I196">
    <cfRule type="expression" dxfId="5328" priority="5231">
      <formula>nBIN1=FALSE</formula>
    </cfRule>
  </conditionalFormatting>
  <conditionalFormatting sqref="B199:B200">
    <cfRule type="expression" dxfId="5327" priority="5220">
      <formula>nBIN1=FALSE</formula>
    </cfRule>
  </conditionalFormatting>
  <conditionalFormatting sqref="I199:I200">
    <cfRule type="expression" dxfId="5326" priority="5219">
      <formula>nBIN1=FALSE</formula>
    </cfRule>
  </conditionalFormatting>
  <conditionalFormatting sqref="B205:B207">
    <cfRule type="expression" dxfId="5325" priority="5196">
      <formula>nBIN1=FALSE</formula>
    </cfRule>
  </conditionalFormatting>
  <conditionalFormatting sqref="I205">
    <cfRule type="expression" dxfId="5324" priority="5195">
      <formula>nBIN1=FALSE</formula>
    </cfRule>
  </conditionalFormatting>
  <conditionalFormatting sqref="B212:B214">
    <cfRule type="expression" dxfId="5323" priority="5184">
      <formula>nBIN1=FALSE</formula>
    </cfRule>
  </conditionalFormatting>
  <conditionalFormatting sqref="I212:I214 I216">
    <cfRule type="expression" dxfId="5322" priority="5183">
      <formula>nBIN1=FALSE</formula>
    </cfRule>
  </conditionalFormatting>
  <conditionalFormatting sqref="B219:B222">
    <cfRule type="expression" dxfId="5321" priority="5172">
      <formula>nBIN1=FALSE</formula>
    </cfRule>
  </conditionalFormatting>
  <conditionalFormatting sqref="I219:I222">
    <cfRule type="expression" dxfId="5320" priority="5171">
      <formula>nBIN1=FALSE</formula>
    </cfRule>
  </conditionalFormatting>
  <conditionalFormatting sqref="B225:B228">
    <cfRule type="expression" dxfId="5319" priority="5160">
      <formula>nBIN1=FALSE</formula>
    </cfRule>
  </conditionalFormatting>
  <conditionalFormatting sqref="I225:I228">
    <cfRule type="expression" dxfId="5318" priority="5159">
      <formula>nBIN1=FALSE</formula>
    </cfRule>
  </conditionalFormatting>
  <conditionalFormatting sqref="B231:B232">
    <cfRule type="expression" dxfId="5317" priority="5148">
      <formula>nBIN1=FALSE</formula>
    </cfRule>
  </conditionalFormatting>
  <conditionalFormatting sqref="B237">
    <cfRule type="expression" dxfId="5316" priority="5136">
      <formula>nBIN1=FALSE</formula>
    </cfRule>
  </conditionalFormatting>
  <conditionalFormatting sqref="I237">
    <cfRule type="expression" dxfId="5315" priority="5135">
      <formula>nBIN1=FALSE</formula>
    </cfRule>
  </conditionalFormatting>
  <conditionalFormatting sqref="B240">
    <cfRule type="expression" dxfId="5314" priority="5052">
      <formula>nBIN1=FALSE</formula>
    </cfRule>
  </conditionalFormatting>
  <conditionalFormatting sqref="I240">
    <cfRule type="expression" dxfId="5313" priority="5051">
      <formula>nBIN1=FALSE</formula>
    </cfRule>
  </conditionalFormatting>
  <conditionalFormatting sqref="B249:B250">
    <cfRule type="expression" dxfId="5312" priority="5016">
      <formula>nBIN1=FALSE</formula>
    </cfRule>
  </conditionalFormatting>
  <conditionalFormatting sqref="I243">
    <cfRule type="expression" dxfId="5311" priority="5039">
      <formula>nBIN1=FALSE</formula>
    </cfRule>
  </conditionalFormatting>
  <conditionalFormatting sqref="B243">
    <cfRule type="expression" dxfId="5310" priority="5040">
      <formula>nBIN1=FALSE</formula>
    </cfRule>
  </conditionalFormatting>
  <conditionalFormatting sqref="I253:I254">
    <cfRule type="expression" dxfId="5309" priority="5003">
      <formula>nBIN1=FALSE</formula>
    </cfRule>
  </conditionalFormatting>
  <conditionalFormatting sqref="B253:B254">
    <cfRule type="expression" dxfId="5308" priority="5004">
      <formula>nBIN1=FALSE</formula>
    </cfRule>
  </conditionalFormatting>
  <conditionalFormatting sqref="B246">
    <cfRule type="expression" dxfId="5307" priority="5028">
      <formula>nBIN1=FALSE</formula>
    </cfRule>
  </conditionalFormatting>
  <conditionalFormatting sqref="I246">
    <cfRule type="expression" dxfId="5306" priority="5027">
      <formula>nBIN1=FALSE</formula>
    </cfRule>
  </conditionalFormatting>
  <conditionalFormatting sqref="I249:I250">
    <cfRule type="expression" dxfId="5305" priority="5015">
      <formula>nBIN1=FALSE</formula>
    </cfRule>
  </conditionalFormatting>
  <conditionalFormatting sqref="B257:B259">
    <cfRule type="expression" dxfId="5304" priority="4992">
      <formula>nBIN1=FALSE</formula>
    </cfRule>
  </conditionalFormatting>
  <conditionalFormatting sqref="I257:I259">
    <cfRule type="expression" dxfId="5303" priority="4991">
      <formula>nBIN1=FALSE</formula>
    </cfRule>
  </conditionalFormatting>
  <conditionalFormatting sqref="E237 E240 E243 E246 E249:E250 E253:E254 E257:E259">
    <cfRule type="cellIs" dxfId="5302" priority="4983" operator="equal">
      <formula>"uitstekend"</formula>
    </cfRule>
    <cfRule type="cellIs" dxfId="5301" priority="4984" operator="equal">
      <formula>"goed"</formula>
    </cfRule>
    <cfRule type="cellIs" dxfId="5300" priority="4985" operator="equal">
      <formula>"niet voldaan"</formula>
    </cfRule>
    <cfRule type="expression" dxfId="5299" priority="4986">
      <formula>E237="beter"</formula>
    </cfRule>
  </conditionalFormatting>
  <conditionalFormatting sqref="E237 E240 E243 E246 E249:E250 E253:E254 E257:E259">
    <cfRule type="cellIs" dxfId="5298" priority="4987" operator="equal">
      <formula>"vrij"</formula>
    </cfRule>
    <cfRule type="cellIs" dxfId="5297" priority="4988" operator="equal">
      <formula>"verplicht"</formula>
    </cfRule>
  </conditionalFormatting>
  <conditionalFormatting sqref="A41:B41">
    <cfRule type="expression" dxfId="5296" priority="4911">
      <formula>nBIN1=FALSE</formula>
    </cfRule>
  </conditionalFormatting>
  <conditionalFormatting sqref="I49:I50">
    <cfRule type="expression" dxfId="5295" priority="4812">
      <formula>nBIN1=FALSE</formula>
    </cfRule>
  </conditionalFormatting>
  <conditionalFormatting sqref="J10:L10">
    <cfRule type="expression" dxfId="5294" priority="4371">
      <formula>nBIN1=FALSE</formula>
    </cfRule>
  </conditionalFormatting>
  <conditionalFormatting sqref="J12:J14">
    <cfRule type="expression" dxfId="5293" priority="4370">
      <formula>nBIN1=FALSE</formula>
    </cfRule>
  </conditionalFormatting>
  <conditionalFormatting sqref="J17">
    <cfRule type="expression" dxfId="5292" priority="4369">
      <formula>nBIN1=FALSE</formula>
    </cfRule>
  </conditionalFormatting>
  <conditionalFormatting sqref="J15:L15">
    <cfRule type="expression" dxfId="5291" priority="4329">
      <formula>nBIN1=FALSE</formula>
    </cfRule>
  </conditionalFormatting>
  <conditionalFormatting sqref="J28:L28">
    <cfRule type="expression" dxfId="5290" priority="4325">
      <formula>nBIN1=FALSE</formula>
    </cfRule>
  </conditionalFormatting>
  <conditionalFormatting sqref="K8">
    <cfRule type="cellIs" dxfId="5289" priority="4905" operator="equal">
      <formula>"uitstekend"</formula>
    </cfRule>
    <cfRule type="cellIs" dxfId="5288" priority="4906" operator="equal">
      <formula>"goed"</formula>
    </cfRule>
    <cfRule type="cellIs" dxfId="5287" priority="4907" operator="equal">
      <formula>"niet voldaan"</formula>
    </cfRule>
    <cfRule type="cellIs" dxfId="5286" priority="4908" operator="equal">
      <formula>"beter"</formula>
    </cfRule>
  </conditionalFormatting>
  <conditionalFormatting sqref="J38">
    <cfRule type="cellIs" dxfId="5285" priority="4011" operator="equal">
      <formula>"uitstekend"</formula>
    </cfRule>
    <cfRule type="cellIs" dxfId="5284" priority="4012" operator="equal">
      <formula>"goed"</formula>
    </cfRule>
    <cfRule type="cellIs" dxfId="5283" priority="4013" operator="equal">
      <formula>"niet voldaan"</formula>
    </cfRule>
    <cfRule type="cellIs" dxfId="5282" priority="4014" operator="equal">
      <formula>"beter"</formula>
    </cfRule>
  </conditionalFormatting>
  <conditionalFormatting sqref="J48">
    <cfRule type="cellIs" dxfId="5281" priority="3980" operator="equal">
      <formula>"uitstekend"</formula>
    </cfRule>
    <cfRule type="cellIs" dxfId="5280" priority="3981" operator="equal">
      <formula>"goed"</formula>
    </cfRule>
    <cfRule type="cellIs" dxfId="5279" priority="3982" operator="equal">
      <formula>"niet voldaan"</formula>
    </cfRule>
    <cfRule type="cellIs" dxfId="5278" priority="3983" operator="equal">
      <formula>"beter"</formula>
    </cfRule>
  </conditionalFormatting>
  <conditionalFormatting sqref="K38">
    <cfRule type="expression" dxfId="5277" priority="3963">
      <formula>nBIN1=FALSE</formula>
    </cfRule>
  </conditionalFormatting>
  <conditionalFormatting sqref="K38">
    <cfRule type="cellIs" dxfId="5276" priority="3959" operator="equal">
      <formula>"uitstekend"</formula>
    </cfRule>
    <cfRule type="cellIs" dxfId="5275" priority="3960" operator="equal">
      <formula>"goed"</formula>
    </cfRule>
    <cfRule type="cellIs" dxfId="5274" priority="3961" operator="equal">
      <formula>"niet voldaan"</formula>
    </cfRule>
    <cfRule type="cellIs" dxfId="5273" priority="3962" operator="equal">
      <formula>"beter"</formula>
    </cfRule>
  </conditionalFormatting>
  <conditionalFormatting sqref="K48">
    <cfRule type="expression" dxfId="5272" priority="3933">
      <formula>nBIN1=FALSE</formula>
    </cfRule>
  </conditionalFormatting>
  <conditionalFormatting sqref="K48">
    <cfRule type="cellIs" dxfId="5271" priority="3929" operator="equal">
      <formula>"uitstekend"</formula>
    </cfRule>
    <cfRule type="cellIs" dxfId="5270" priority="3930" operator="equal">
      <formula>"goed"</formula>
    </cfRule>
    <cfRule type="cellIs" dxfId="5269" priority="3931" operator="equal">
      <formula>"niet voldaan"</formula>
    </cfRule>
    <cfRule type="cellIs" dxfId="5268" priority="3932" operator="equal">
      <formula>"beter"</formula>
    </cfRule>
  </conditionalFormatting>
  <conditionalFormatting sqref="J109">
    <cfRule type="cellIs" dxfId="5267" priority="3613" operator="equal">
      <formula>"uitstekend"</formula>
    </cfRule>
    <cfRule type="cellIs" dxfId="5266" priority="3614" operator="equal">
      <formula>"goed"</formula>
    </cfRule>
    <cfRule type="cellIs" dxfId="5265" priority="3615" operator="equal">
      <formula>"niet voldaan"</formula>
    </cfRule>
    <cfRule type="cellIs" dxfId="5264" priority="3616" operator="equal">
      <formula>"beter"</formula>
    </cfRule>
  </conditionalFormatting>
  <conditionalFormatting sqref="J174">
    <cfRule type="cellIs" dxfId="5263" priority="3564" operator="equal">
      <formula>"uitstekend"</formula>
    </cfRule>
    <cfRule type="cellIs" dxfId="5262" priority="3565" operator="equal">
      <formula>"goed"</formula>
    </cfRule>
    <cfRule type="cellIs" dxfId="5261" priority="3566" operator="equal">
      <formula>"niet voldaan"</formula>
    </cfRule>
    <cfRule type="cellIs" dxfId="5260" priority="3567" operator="equal">
      <formula>"beter"</formula>
    </cfRule>
  </conditionalFormatting>
  <conditionalFormatting sqref="J137">
    <cfRule type="cellIs" dxfId="5259" priority="3734" operator="equal">
      <formula>"uitstekend"</formula>
    </cfRule>
    <cfRule type="cellIs" dxfId="5258" priority="3735" operator="equal">
      <formula>"goed"</formula>
    </cfRule>
    <cfRule type="cellIs" dxfId="5257" priority="3736" operator="equal">
      <formula>"niet voldaan"</formula>
    </cfRule>
    <cfRule type="cellIs" dxfId="5256" priority="3737" operator="equal">
      <formula>"beter"</formula>
    </cfRule>
  </conditionalFormatting>
  <conditionalFormatting sqref="K137">
    <cfRule type="expression" dxfId="5255" priority="3732">
      <formula>nBIN1=FALSE</formula>
    </cfRule>
  </conditionalFormatting>
  <conditionalFormatting sqref="K137">
    <cfRule type="cellIs" dxfId="5254" priority="3728" operator="equal">
      <formula>"uitstekend"</formula>
    </cfRule>
    <cfRule type="cellIs" dxfId="5253" priority="3729" operator="equal">
      <formula>"goed"</formula>
    </cfRule>
    <cfRule type="cellIs" dxfId="5252" priority="3730" operator="equal">
      <formula>"niet voldaan"</formula>
    </cfRule>
    <cfRule type="cellIs" dxfId="5251" priority="3731" operator="equal">
      <formula>"beter"</formula>
    </cfRule>
  </conditionalFormatting>
  <conditionalFormatting sqref="J152">
    <cfRule type="cellIs" dxfId="5250" priority="3723" operator="equal">
      <formula>"uitstekend"</formula>
    </cfRule>
    <cfRule type="cellIs" dxfId="5249" priority="3724" operator="equal">
      <formula>"goed"</formula>
    </cfRule>
    <cfRule type="cellIs" dxfId="5248" priority="3725" operator="equal">
      <formula>"niet voldaan"</formula>
    </cfRule>
    <cfRule type="cellIs" dxfId="5247" priority="3726" operator="equal">
      <formula>"beter"</formula>
    </cfRule>
  </conditionalFormatting>
  <conditionalFormatting sqref="K152">
    <cfRule type="expression" dxfId="5246" priority="3721">
      <formula>nBIN1=FALSE</formula>
    </cfRule>
  </conditionalFormatting>
  <conditionalFormatting sqref="K152">
    <cfRule type="cellIs" dxfId="5245" priority="3717" operator="equal">
      <formula>"uitstekend"</formula>
    </cfRule>
    <cfRule type="cellIs" dxfId="5244" priority="3718" operator="equal">
      <formula>"goed"</formula>
    </cfRule>
    <cfRule type="cellIs" dxfId="5243" priority="3719" operator="equal">
      <formula>"niet voldaan"</formula>
    </cfRule>
    <cfRule type="cellIs" dxfId="5242" priority="3720" operator="equal">
      <formula>"beter"</formula>
    </cfRule>
  </conditionalFormatting>
  <conditionalFormatting sqref="J154">
    <cfRule type="cellIs" dxfId="5241" priority="3712" operator="equal">
      <formula>"uitstekend"</formula>
    </cfRule>
    <cfRule type="cellIs" dxfId="5240" priority="3713" operator="equal">
      <formula>"goed"</formula>
    </cfRule>
    <cfRule type="cellIs" dxfId="5239" priority="3714" operator="equal">
      <formula>"niet voldaan"</formula>
    </cfRule>
    <cfRule type="cellIs" dxfId="5238" priority="3715" operator="equal">
      <formula>"beter"</formula>
    </cfRule>
  </conditionalFormatting>
  <conditionalFormatting sqref="K154">
    <cfRule type="expression" dxfId="5237" priority="3710">
      <formula>nBIN1=FALSE</formula>
    </cfRule>
  </conditionalFormatting>
  <conditionalFormatting sqref="K154">
    <cfRule type="cellIs" dxfId="5236" priority="3706" operator="equal">
      <formula>"uitstekend"</formula>
    </cfRule>
    <cfRule type="cellIs" dxfId="5235" priority="3707" operator="equal">
      <formula>"goed"</formula>
    </cfRule>
    <cfRule type="cellIs" dxfId="5234" priority="3708" operator="equal">
      <formula>"niet voldaan"</formula>
    </cfRule>
    <cfRule type="cellIs" dxfId="5233" priority="3709" operator="equal">
      <formula>"beter"</formula>
    </cfRule>
  </conditionalFormatting>
  <conditionalFormatting sqref="J156">
    <cfRule type="cellIs" dxfId="5232" priority="3701" operator="equal">
      <formula>"uitstekend"</formula>
    </cfRule>
    <cfRule type="cellIs" dxfId="5231" priority="3702" operator="equal">
      <formula>"goed"</formula>
    </cfRule>
    <cfRule type="cellIs" dxfId="5230" priority="3703" operator="equal">
      <formula>"niet voldaan"</formula>
    </cfRule>
    <cfRule type="cellIs" dxfId="5229" priority="3704" operator="equal">
      <formula>"beter"</formula>
    </cfRule>
  </conditionalFormatting>
  <conditionalFormatting sqref="K156">
    <cfRule type="expression" dxfId="5228" priority="3699">
      <formula>nBIN1=FALSE</formula>
    </cfRule>
  </conditionalFormatting>
  <conditionalFormatting sqref="K156">
    <cfRule type="cellIs" dxfId="5227" priority="3695" operator="equal">
      <formula>"uitstekend"</formula>
    </cfRule>
    <cfRule type="cellIs" dxfId="5226" priority="3696" operator="equal">
      <formula>"goed"</formula>
    </cfRule>
    <cfRule type="cellIs" dxfId="5225" priority="3697" operator="equal">
      <formula>"niet voldaan"</formula>
    </cfRule>
    <cfRule type="cellIs" dxfId="5224" priority="3698" operator="equal">
      <formula>"beter"</formula>
    </cfRule>
  </conditionalFormatting>
  <conditionalFormatting sqref="J158">
    <cfRule type="cellIs" dxfId="5223" priority="3690" operator="equal">
      <formula>"uitstekend"</formula>
    </cfRule>
    <cfRule type="cellIs" dxfId="5222" priority="3691" operator="equal">
      <formula>"goed"</formula>
    </cfRule>
    <cfRule type="cellIs" dxfId="5221" priority="3692" operator="equal">
      <formula>"niet voldaan"</formula>
    </cfRule>
    <cfRule type="cellIs" dxfId="5220" priority="3693" operator="equal">
      <formula>"beter"</formula>
    </cfRule>
  </conditionalFormatting>
  <conditionalFormatting sqref="K158">
    <cfRule type="expression" dxfId="5219" priority="3688">
      <formula>nBIN1=FALSE</formula>
    </cfRule>
  </conditionalFormatting>
  <conditionalFormatting sqref="K158">
    <cfRule type="cellIs" dxfId="5218" priority="3684" operator="equal">
      <formula>"uitstekend"</formula>
    </cfRule>
    <cfRule type="cellIs" dxfId="5217" priority="3685" operator="equal">
      <formula>"goed"</formula>
    </cfRule>
    <cfRule type="cellIs" dxfId="5216" priority="3686" operator="equal">
      <formula>"niet voldaan"</formula>
    </cfRule>
    <cfRule type="cellIs" dxfId="5215" priority="3687" operator="equal">
      <formula>"beter"</formula>
    </cfRule>
  </conditionalFormatting>
  <conditionalFormatting sqref="J160">
    <cfRule type="cellIs" dxfId="5214" priority="3679" operator="equal">
      <formula>"uitstekend"</formula>
    </cfRule>
    <cfRule type="cellIs" dxfId="5213" priority="3680" operator="equal">
      <formula>"goed"</formula>
    </cfRule>
    <cfRule type="cellIs" dxfId="5212" priority="3681" operator="equal">
      <formula>"niet voldaan"</formula>
    </cfRule>
    <cfRule type="cellIs" dxfId="5211" priority="3682" operator="equal">
      <formula>"beter"</formula>
    </cfRule>
  </conditionalFormatting>
  <conditionalFormatting sqref="K160">
    <cfRule type="expression" dxfId="5210" priority="3677">
      <formula>nBIN1=FALSE</formula>
    </cfRule>
  </conditionalFormatting>
  <conditionalFormatting sqref="K160">
    <cfRule type="cellIs" dxfId="5209" priority="3673" operator="equal">
      <formula>"uitstekend"</formula>
    </cfRule>
    <cfRule type="cellIs" dxfId="5208" priority="3674" operator="equal">
      <formula>"goed"</formula>
    </cfRule>
    <cfRule type="cellIs" dxfId="5207" priority="3675" operator="equal">
      <formula>"niet voldaan"</formula>
    </cfRule>
    <cfRule type="cellIs" dxfId="5206" priority="3676" operator="equal">
      <formula>"beter"</formula>
    </cfRule>
  </conditionalFormatting>
  <conditionalFormatting sqref="J162">
    <cfRule type="cellIs" dxfId="5205" priority="3668" operator="equal">
      <formula>"uitstekend"</formula>
    </cfRule>
    <cfRule type="cellIs" dxfId="5204" priority="3669" operator="equal">
      <formula>"goed"</formula>
    </cfRule>
    <cfRule type="cellIs" dxfId="5203" priority="3670" operator="equal">
      <formula>"niet voldaan"</formula>
    </cfRule>
    <cfRule type="cellIs" dxfId="5202" priority="3671" operator="equal">
      <formula>"beter"</formula>
    </cfRule>
  </conditionalFormatting>
  <conditionalFormatting sqref="K162">
    <cfRule type="expression" dxfId="5201" priority="3666">
      <formula>nBIN1=FALSE</formula>
    </cfRule>
  </conditionalFormatting>
  <conditionalFormatting sqref="K162">
    <cfRule type="cellIs" dxfId="5200" priority="3662" operator="equal">
      <formula>"uitstekend"</formula>
    </cfRule>
    <cfRule type="cellIs" dxfId="5199" priority="3663" operator="equal">
      <formula>"goed"</formula>
    </cfRule>
    <cfRule type="cellIs" dxfId="5198" priority="3664" operator="equal">
      <formula>"niet voldaan"</formula>
    </cfRule>
    <cfRule type="cellIs" dxfId="5197" priority="3665" operator="equal">
      <formula>"beter"</formula>
    </cfRule>
  </conditionalFormatting>
  <conditionalFormatting sqref="J70">
    <cfRule type="cellIs" dxfId="5196" priority="3657" operator="equal">
      <formula>"uitstekend"</formula>
    </cfRule>
    <cfRule type="cellIs" dxfId="5195" priority="3658" operator="equal">
      <formula>"goed"</formula>
    </cfRule>
    <cfRule type="cellIs" dxfId="5194" priority="3659" operator="equal">
      <formula>"niet voldaan"</formula>
    </cfRule>
    <cfRule type="cellIs" dxfId="5193" priority="3660" operator="equal">
      <formula>"beter"</formula>
    </cfRule>
  </conditionalFormatting>
  <conditionalFormatting sqref="K70">
    <cfRule type="expression" dxfId="5192" priority="3655">
      <formula>nBIN1=FALSE</formula>
    </cfRule>
  </conditionalFormatting>
  <conditionalFormatting sqref="K70">
    <cfRule type="cellIs" dxfId="5191" priority="3651" operator="equal">
      <formula>"uitstekend"</formula>
    </cfRule>
    <cfRule type="cellIs" dxfId="5190" priority="3652" operator="equal">
      <formula>"goed"</formula>
    </cfRule>
    <cfRule type="cellIs" dxfId="5189" priority="3653" operator="equal">
      <formula>"niet voldaan"</formula>
    </cfRule>
    <cfRule type="cellIs" dxfId="5188" priority="3654" operator="equal">
      <formula>"beter"</formula>
    </cfRule>
  </conditionalFormatting>
  <conditionalFormatting sqref="J103">
    <cfRule type="cellIs" dxfId="5187" priority="3646" operator="equal">
      <formula>"uitstekend"</formula>
    </cfRule>
    <cfRule type="cellIs" dxfId="5186" priority="3647" operator="equal">
      <formula>"goed"</formula>
    </cfRule>
    <cfRule type="cellIs" dxfId="5185" priority="3648" operator="equal">
      <formula>"niet voldaan"</formula>
    </cfRule>
    <cfRule type="cellIs" dxfId="5184" priority="3649" operator="equal">
      <formula>"beter"</formula>
    </cfRule>
  </conditionalFormatting>
  <conditionalFormatting sqref="J105">
    <cfRule type="cellIs" dxfId="5183" priority="3635" operator="equal">
      <formula>"uitstekend"</formula>
    </cfRule>
    <cfRule type="cellIs" dxfId="5182" priority="3636" operator="equal">
      <formula>"goed"</formula>
    </cfRule>
    <cfRule type="cellIs" dxfId="5181" priority="3637" operator="equal">
      <formula>"niet voldaan"</formula>
    </cfRule>
    <cfRule type="cellIs" dxfId="5180" priority="3638" operator="equal">
      <formula>"beter"</formula>
    </cfRule>
  </conditionalFormatting>
  <conditionalFormatting sqref="J107">
    <cfRule type="cellIs" dxfId="5179" priority="3624" operator="equal">
      <formula>"uitstekend"</formula>
    </cfRule>
    <cfRule type="cellIs" dxfId="5178" priority="3625" operator="equal">
      <formula>"goed"</formula>
    </cfRule>
    <cfRule type="cellIs" dxfId="5177" priority="3626" operator="equal">
      <formula>"niet voldaan"</formula>
    </cfRule>
    <cfRule type="cellIs" dxfId="5176" priority="3627" operator="equal">
      <formula>"beter"</formula>
    </cfRule>
  </conditionalFormatting>
  <conditionalFormatting sqref="J101">
    <cfRule type="cellIs" dxfId="5175" priority="3602" operator="equal">
      <formula>"uitstekend"</formula>
    </cfRule>
    <cfRule type="cellIs" dxfId="5174" priority="3603" operator="equal">
      <formula>"goed"</formula>
    </cfRule>
    <cfRule type="cellIs" dxfId="5173" priority="3604" operator="equal">
      <formula>"niet voldaan"</formula>
    </cfRule>
    <cfRule type="cellIs" dxfId="5172" priority="3605" operator="equal">
      <formula>"beter"</formula>
    </cfRule>
  </conditionalFormatting>
  <conditionalFormatting sqref="K101">
    <cfRule type="expression" dxfId="5171" priority="3600">
      <formula>nBIN1=FALSE</formula>
    </cfRule>
  </conditionalFormatting>
  <conditionalFormatting sqref="K101">
    <cfRule type="cellIs" dxfId="5170" priority="3596" operator="equal">
      <formula>"uitstekend"</formula>
    </cfRule>
    <cfRule type="cellIs" dxfId="5169" priority="3597" operator="equal">
      <formula>"goed"</formula>
    </cfRule>
    <cfRule type="cellIs" dxfId="5168" priority="3598" operator="equal">
      <formula>"niet voldaan"</formula>
    </cfRule>
    <cfRule type="cellIs" dxfId="5167" priority="3599" operator="equal">
      <formula>"beter"</formula>
    </cfRule>
  </conditionalFormatting>
  <conditionalFormatting sqref="E174:F174">
    <cfRule type="cellIs" dxfId="5166" priority="3574" operator="equal">
      <formula>"uitstekend"</formula>
    </cfRule>
    <cfRule type="cellIs" dxfId="5165" priority="3575" operator="equal">
      <formula>"goed"</formula>
    </cfRule>
    <cfRule type="cellIs" dxfId="5164" priority="3576" operator="equal">
      <formula>"niet voldaan"</formula>
    </cfRule>
    <cfRule type="expression" dxfId="5163" priority="3577">
      <formula>E174="beter"</formula>
    </cfRule>
  </conditionalFormatting>
  <conditionalFormatting sqref="E174:F174">
    <cfRule type="cellIs" dxfId="5162" priority="3578" operator="equal">
      <formula>"vrij"</formula>
    </cfRule>
    <cfRule type="cellIs" dxfId="5161" priority="3579" operator="equal">
      <formula>"verplicht"</formula>
    </cfRule>
  </conditionalFormatting>
  <conditionalFormatting sqref="I174">
    <cfRule type="expression" dxfId="5160" priority="3572">
      <formula>nBIN1=FALSE</formula>
    </cfRule>
  </conditionalFormatting>
  <conditionalFormatting sqref="K174">
    <cfRule type="expression" dxfId="5159" priority="3562">
      <formula>nBIN1=FALSE</formula>
    </cfRule>
  </conditionalFormatting>
  <conditionalFormatting sqref="K174">
    <cfRule type="cellIs" dxfId="5158" priority="3558" operator="equal">
      <formula>"uitstekend"</formula>
    </cfRule>
    <cfRule type="cellIs" dxfId="5157" priority="3559" operator="equal">
      <formula>"goed"</formula>
    </cfRule>
    <cfRule type="cellIs" dxfId="5156" priority="3560" operator="equal">
      <formula>"niet voldaan"</formula>
    </cfRule>
    <cfRule type="cellIs" dxfId="5155" priority="3561" operator="equal">
      <formula>"beter"</formula>
    </cfRule>
  </conditionalFormatting>
  <conditionalFormatting sqref="J208">
    <cfRule type="cellIs" dxfId="5154" priority="3535" operator="equal">
      <formula>"uitstekend"</formula>
    </cfRule>
    <cfRule type="cellIs" dxfId="5153" priority="3536" operator="equal">
      <formula>"goed"</formula>
    </cfRule>
    <cfRule type="cellIs" dxfId="5152" priority="3537" operator="equal">
      <formula>"niet voldaan"</formula>
    </cfRule>
    <cfRule type="cellIs" dxfId="5151" priority="3538" operator="equal">
      <formula>"beter"</formula>
    </cfRule>
  </conditionalFormatting>
  <conditionalFormatting sqref="E208:F208">
    <cfRule type="cellIs" dxfId="5150" priority="3545" operator="equal">
      <formula>"uitstekend"</formula>
    </cfRule>
    <cfRule type="cellIs" dxfId="5149" priority="3546" operator="equal">
      <formula>"goed"</formula>
    </cfRule>
    <cfRule type="cellIs" dxfId="5148" priority="3547" operator="equal">
      <formula>"niet voldaan"</formula>
    </cfRule>
    <cfRule type="expression" dxfId="5147" priority="3548">
      <formula>E208="beter"</formula>
    </cfRule>
  </conditionalFormatting>
  <conditionalFormatting sqref="E208:F208">
    <cfRule type="cellIs" dxfId="5146" priority="3549" operator="equal">
      <formula>"vrij"</formula>
    </cfRule>
    <cfRule type="cellIs" dxfId="5145" priority="3550" operator="equal">
      <formula>"verplicht"</formula>
    </cfRule>
  </conditionalFormatting>
  <conditionalFormatting sqref="I208">
    <cfRule type="expression" dxfId="5144" priority="3543">
      <formula>nBIN1=FALSE</formula>
    </cfRule>
  </conditionalFormatting>
  <conditionalFormatting sqref="K208">
    <cfRule type="expression" dxfId="5143" priority="3533">
      <formula>nBIN1=FALSE</formula>
    </cfRule>
  </conditionalFormatting>
  <conditionalFormatting sqref="K208">
    <cfRule type="cellIs" dxfId="5142" priority="3529" operator="equal">
      <formula>"uitstekend"</formula>
    </cfRule>
    <cfRule type="cellIs" dxfId="5141" priority="3530" operator="equal">
      <formula>"goed"</formula>
    </cfRule>
    <cfRule type="cellIs" dxfId="5140" priority="3531" operator="equal">
      <formula>"niet voldaan"</formula>
    </cfRule>
    <cfRule type="cellIs" dxfId="5139" priority="3532" operator="equal">
      <formula>"beter"</formula>
    </cfRule>
  </conditionalFormatting>
  <conditionalFormatting sqref="J215">
    <cfRule type="cellIs" dxfId="5138" priority="3503" operator="equal">
      <formula>"uitstekend"</formula>
    </cfRule>
    <cfRule type="cellIs" dxfId="5137" priority="3504" operator="equal">
      <formula>"goed"</formula>
    </cfRule>
    <cfRule type="cellIs" dxfId="5136" priority="3505" operator="equal">
      <formula>"niet voldaan"</formula>
    </cfRule>
    <cfRule type="cellIs" dxfId="5135" priority="3506" operator="equal">
      <formula>"beter"</formula>
    </cfRule>
  </conditionalFormatting>
  <conditionalFormatting sqref="E215:F215">
    <cfRule type="cellIs" dxfId="5134" priority="3513" operator="equal">
      <formula>"uitstekend"</formula>
    </cfRule>
    <cfRule type="cellIs" dxfId="5133" priority="3514" operator="equal">
      <formula>"goed"</formula>
    </cfRule>
    <cfRule type="cellIs" dxfId="5132" priority="3515" operator="equal">
      <formula>"niet voldaan"</formula>
    </cfRule>
    <cfRule type="expression" dxfId="5131" priority="3516">
      <formula>E215="beter"</formula>
    </cfRule>
  </conditionalFormatting>
  <conditionalFormatting sqref="E215:F215">
    <cfRule type="cellIs" dxfId="5130" priority="3517" operator="equal">
      <formula>"vrij"</formula>
    </cfRule>
    <cfRule type="cellIs" dxfId="5129" priority="3518" operator="equal">
      <formula>"verplicht"</formula>
    </cfRule>
  </conditionalFormatting>
  <conditionalFormatting sqref="I215">
    <cfRule type="expression" dxfId="5128" priority="3511">
      <formula>nBIN1=FALSE</formula>
    </cfRule>
  </conditionalFormatting>
  <conditionalFormatting sqref="K215">
    <cfRule type="expression" dxfId="5127" priority="3501">
      <formula>nBIN1=FALSE</formula>
    </cfRule>
  </conditionalFormatting>
  <conditionalFormatting sqref="K215">
    <cfRule type="cellIs" dxfId="5126" priority="3497" operator="equal">
      <formula>"uitstekend"</formula>
    </cfRule>
    <cfRule type="cellIs" dxfId="5125" priority="3498" operator="equal">
      <formula>"goed"</formula>
    </cfRule>
    <cfRule type="cellIs" dxfId="5124" priority="3499" operator="equal">
      <formula>"niet voldaan"</formula>
    </cfRule>
    <cfRule type="cellIs" dxfId="5123" priority="3500" operator="equal">
      <formula>"beter"</formula>
    </cfRule>
  </conditionalFormatting>
  <conditionalFormatting sqref="K103">
    <cfRule type="expression" dxfId="5122" priority="3476">
      <formula>nBIN1=FALSE</formula>
    </cfRule>
  </conditionalFormatting>
  <conditionalFormatting sqref="K103">
    <cfRule type="cellIs" dxfId="5121" priority="3472" operator="equal">
      <formula>"uitstekend"</formula>
    </cfRule>
    <cfRule type="cellIs" dxfId="5120" priority="3473" operator="equal">
      <formula>"goed"</formula>
    </cfRule>
    <cfRule type="cellIs" dxfId="5119" priority="3474" operator="equal">
      <formula>"niet voldaan"</formula>
    </cfRule>
    <cfRule type="cellIs" dxfId="5118" priority="3475" operator="equal">
      <formula>"beter"</formula>
    </cfRule>
  </conditionalFormatting>
  <conditionalFormatting sqref="K105">
    <cfRule type="expression" dxfId="5117" priority="3471">
      <formula>nBIN1=FALSE</formula>
    </cfRule>
  </conditionalFormatting>
  <conditionalFormatting sqref="K105">
    <cfRule type="cellIs" dxfId="5116" priority="3467" operator="equal">
      <formula>"uitstekend"</formula>
    </cfRule>
    <cfRule type="cellIs" dxfId="5115" priority="3468" operator="equal">
      <formula>"goed"</formula>
    </cfRule>
    <cfRule type="cellIs" dxfId="5114" priority="3469" operator="equal">
      <formula>"niet voldaan"</formula>
    </cfRule>
    <cfRule type="cellIs" dxfId="5113" priority="3470" operator="equal">
      <formula>"beter"</formula>
    </cfRule>
  </conditionalFormatting>
  <conditionalFormatting sqref="K107">
    <cfRule type="expression" dxfId="5112" priority="3466">
      <formula>nBIN1=FALSE</formula>
    </cfRule>
  </conditionalFormatting>
  <conditionalFormatting sqref="K107">
    <cfRule type="cellIs" dxfId="5111" priority="3462" operator="equal">
      <formula>"uitstekend"</formula>
    </cfRule>
    <cfRule type="cellIs" dxfId="5110" priority="3463" operator="equal">
      <formula>"goed"</formula>
    </cfRule>
    <cfRule type="cellIs" dxfId="5109" priority="3464" operator="equal">
      <formula>"niet voldaan"</formula>
    </cfRule>
    <cfRule type="cellIs" dxfId="5108" priority="3465" operator="equal">
      <formula>"beter"</formula>
    </cfRule>
  </conditionalFormatting>
  <conditionalFormatting sqref="K109">
    <cfRule type="expression" dxfId="5107" priority="3461">
      <formula>nBIN1=FALSE</formula>
    </cfRule>
  </conditionalFormatting>
  <conditionalFormatting sqref="K109">
    <cfRule type="cellIs" dxfId="5106" priority="3457" operator="equal">
      <formula>"uitstekend"</formula>
    </cfRule>
    <cfRule type="cellIs" dxfId="5105" priority="3458" operator="equal">
      <formula>"goed"</formula>
    </cfRule>
    <cfRule type="cellIs" dxfId="5104" priority="3459" operator="equal">
      <formula>"niet voldaan"</formula>
    </cfRule>
    <cfRule type="cellIs" dxfId="5103" priority="3460" operator="equal">
      <formula>"beter"</formula>
    </cfRule>
  </conditionalFormatting>
  <conditionalFormatting sqref="E75">
    <cfRule type="cellIs" dxfId="5102" priority="5752" operator="equal">
      <formula>"goed"</formula>
    </cfRule>
    <cfRule type="cellIs" dxfId="5101" priority="5753" operator="equal">
      <formula>"niet voldaan"</formula>
    </cfRule>
    <cfRule type="expression" dxfId="5100" priority="5754">
      <formula>E75="beter"</formula>
    </cfRule>
    <cfRule type="cellIs" dxfId="5099" priority="5755" operator="equal">
      <formula>"vrij"</formula>
    </cfRule>
    <cfRule type="cellIs" dxfId="5098" priority="5756" operator="equal">
      <formula>"verplicht"</formula>
    </cfRule>
  </conditionalFormatting>
  <conditionalFormatting sqref="E18:G18">
    <cfRule type="cellIs" dxfId="5097" priority="3402" operator="equal">
      <formula>"voldaan"</formula>
    </cfRule>
  </conditionalFormatting>
  <conditionalFormatting sqref="E18:G18">
    <cfRule type="cellIs" dxfId="5096" priority="3403" operator="equal">
      <formula>"uitstekend"</formula>
    </cfRule>
    <cfRule type="cellIs" dxfId="5095" priority="3404" operator="equal">
      <formula>"goed"</formula>
    </cfRule>
    <cfRule type="cellIs" dxfId="5094" priority="3405" operator="equal">
      <formula>"niet voldaan"</formula>
    </cfRule>
    <cfRule type="expression" dxfId="5093" priority="3406">
      <formula>E18="beter"</formula>
    </cfRule>
  </conditionalFormatting>
  <conditionalFormatting sqref="E18:G18">
    <cfRule type="cellIs" dxfId="5092" priority="3407" operator="equal">
      <formula>"vrij"</formula>
    </cfRule>
    <cfRule type="cellIs" dxfId="5091" priority="3408" operator="equal">
      <formula>"verplicht"</formula>
    </cfRule>
  </conditionalFormatting>
  <conditionalFormatting sqref="J18:L18">
    <cfRule type="expression" dxfId="5090" priority="3401">
      <formula>nBIN1=FALSE</formula>
    </cfRule>
  </conditionalFormatting>
  <conditionalFormatting sqref="E26:E27">
    <cfRule type="cellIs" dxfId="5089" priority="3349" operator="equal">
      <formula>"voldaan"</formula>
    </cfRule>
  </conditionalFormatting>
  <conditionalFormatting sqref="E26:E27">
    <cfRule type="cellIs" dxfId="5088" priority="3350" operator="equal">
      <formula>"uitstekend"</formula>
    </cfRule>
    <cfRule type="cellIs" dxfId="5087" priority="3351" operator="equal">
      <formula>"goed"</formula>
    </cfRule>
    <cfRule type="cellIs" dxfId="5086" priority="3352" operator="equal">
      <formula>"niet voldaan"</formula>
    </cfRule>
    <cfRule type="expression" dxfId="5085" priority="3353">
      <formula>E26="beter"</formula>
    </cfRule>
  </conditionalFormatting>
  <conditionalFormatting sqref="E26:E27">
    <cfRule type="cellIs" dxfId="5084" priority="3354" operator="equal">
      <formula>"vrij"</formula>
    </cfRule>
    <cfRule type="cellIs" dxfId="5083" priority="3355" operator="equal">
      <formula>"verplicht"</formula>
    </cfRule>
  </conditionalFormatting>
  <conditionalFormatting sqref="J26:J27">
    <cfRule type="expression" dxfId="5082" priority="3345">
      <formula>nBIN1=FALSE</formula>
    </cfRule>
  </conditionalFormatting>
  <conditionalFormatting sqref="E21:G21">
    <cfRule type="cellIs" dxfId="5081" priority="3337" operator="equal">
      <formula>"voldaan"</formula>
    </cfRule>
  </conditionalFormatting>
  <conditionalFormatting sqref="E21:G21">
    <cfRule type="cellIs" dxfId="5080" priority="3338" operator="equal">
      <formula>"uitstekend"</formula>
    </cfRule>
    <cfRule type="cellIs" dxfId="5079" priority="3339" operator="equal">
      <formula>"goed"</formula>
    </cfRule>
    <cfRule type="cellIs" dxfId="5078" priority="3340" operator="equal">
      <formula>"niet voldaan"</formula>
    </cfRule>
    <cfRule type="expression" dxfId="5077" priority="3341">
      <formula>E21="beter"</formula>
    </cfRule>
  </conditionalFormatting>
  <conditionalFormatting sqref="E21:G21">
    <cfRule type="cellIs" dxfId="5076" priority="3342" operator="equal">
      <formula>"vrij"</formula>
    </cfRule>
    <cfRule type="cellIs" dxfId="5075" priority="3343" operator="equal">
      <formula>"verplicht"</formula>
    </cfRule>
  </conditionalFormatting>
  <conditionalFormatting sqref="J21:L21">
    <cfRule type="expression" dxfId="5074" priority="3336">
      <formula>nBIN1=FALSE</formula>
    </cfRule>
  </conditionalFormatting>
  <conditionalFormatting sqref="E24:G24">
    <cfRule type="cellIs" dxfId="5073" priority="3328" operator="equal">
      <formula>"voldaan"</formula>
    </cfRule>
  </conditionalFormatting>
  <conditionalFormatting sqref="E24:G24">
    <cfRule type="cellIs" dxfId="5072" priority="3329" operator="equal">
      <formula>"uitstekend"</formula>
    </cfRule>
    <cfRule type="cellIs" dxfId="5071" priority="3330" operator="equal">
      <formula>"goed"</formula>
    </cfRule>
    <cfRule type="cellIs" dxfId="5070" priority="3331" operator="equal">
      <formula>"niet voldaan"</formula>
    </cfRule>
    <cfRule type="expression" dxfId="5069" priority="3332">
      <formula>E24="beter"</formula>
    </cfRule>
  </conditionalFormatting>
  <conditionalFormatting sqref="E24:G24">
    <cfRule type="cellIs" dxfId="5068" priority="3333" operator="equal">
      <formula>"vrij"</formula>
    </cfRule>
    <cfRule type="cellIs" dxfId="5067" priority="3334" operator="equal">
      <formula>"verplicht"</formula>
    </cfRule>
  </conditionalFormatting>
  <conditionalFormatting sqref="J24:L24">
    <cfRule type="expression" dxfId="5066" priority="3327">
      <formula>nBIN1=FALSE</formula>
    </cfRule>
  </conditionalFormatting>
  <conditionalFormatting sqref="E20">
    <cfRule type="cellIs" dxfId="5065" priority="3320" operator="equal">
      <formula>"voldaan"</formula>
    </cfRule>
  </conditionalFormatting>
  <conditionalFormatting sqref="E20">
    <cfRule type="cellIs" dxfId="5064" priority="3321" operator="equal">
      <formula>"uitstekend"</formula>
    </cfRule>
    <cfRule type="cellIs" dxfId="5063" priority="3322" operator="equal">
      <formula>"goed"</formula>
    </cfRule>
    <cfRule type="cellIs" dxfId="5062" priority="3323" operator="equal">
      <formula>"niet voldaan"</formula>
    </cfRule>
    <cfRule type="expression" dxfId="5061" priority="3324">
      <formula>E20="beter"</formula>
    </cfRule>
  </conditionalFormatting>
  <conditionalFormatting sqref="E20">
    <cfRule type="cellIs" dxfId="5060" priority="3325" operator="equal">
      <formula>"vrij"</formula>
    </cfRule>
    <cfRule type="cellIs" dxfId="5059" priority="3326" operator="equal">
      <formula>"verplicht"</formula>
    </cfRule>
  </conditionalFormatting>
  <conditionalFormatting sqref="E23">
    <cfRule type="cellIs" dxfId="5058" priority="3313" operator="equal">
      <formula>"voldaan"</formula>
    </cfRule>
  </conditionalFormatting>
  <conditionalFormatting sqref="E23">
    <cfRule type="cellIs" dxfId="5057" priority="3314" operator="equal">
      <formula>"uitstekend"</formula>
    </cfRule>
    <cfRule type="cellIs" dxfId="5056" priority="3315" operator="equal">
      <formula>"goed"</formula>
    </cfRule>
    <cfRule type="cellIs" dxfId="5055" priority="3316" operator="equal">
      <formula>"niet voldaan"</formula>
    </cfRule>
    <cfRule type="expression" dxfId="5054" priority="3317">
      <formula>E23="beter"</formula>
    </cfRule>
  </conditionalFormatting>
  <conditionalFormatting sqref="E23">
    <cfRule type="cellIs" dxfId="5053" priority="3318" operator="equal">
      <formula>"vrij"</formula>
    </cfRule>
    <cfRule type="cellIs" dxfId="5052" priority="3319" operator="equal">
      <formula>"verplicht"</formula>
    </cfRule>
  </conditionalFormatting>
  <conditionalFormatting sqref="B262:B264">
    <cfRule type="expression" dxfId="5051" priority="3296">
      <formula>nBIN1=FALSE</formula>
    </cfRule>
  </conditionalFormatting>
  <conditionalFormatting sqref="B265">
    <cfRule type="expression" dxfId="5050" priority="3295">
      <formula>nBIN1=FALSE</formula>
    </cfRule>
  </conditionalFormatting>
  <conditionalFormatting sqref="E262:E265">
    <cfRule type="cellIs" dxfId="5049" priority="3288" operator="equal">
      <formula>"uitstekend"</formula>
    </cfRule>
    <cfRule type="cellIs" dxfId="5048" priority="3289" operator="equal">
      <formula>"goed"</formula>
    </cfRule>
    <cfRule type="cellIs" dxfId="5047" priority="3290" operator="equal">
      <formula>"niet voldaan"</formula>
    </cfRule>
    <cfRule type="expression" dxfId="5046" priority="3291">
      <formula>E262="beter"</formula>
    </cfRule>
  </conditionalFormatting>
  <conditionalFormatting sqref="E262:E265">
    <cfRule type="cellIs" dxfId="5045" priority="3292" operator="equal">
      <formula>"vrij"</formula>
    </cfRule>
    <cfRule type="cellIs" dxfId="5044" priority="3293" operator="equal">
      <formula>"verplicht"</formula>
    </cfRule>
  </conditionalFormatting>
  <conditionalFormatting sqref="H49:H50">
    <cfRule type="expression" dxfId="5043" priority="3122">
      <formula>nBIN1=FALSE</formula>
    </cfRule>
  </conditionalFormatting>
  <conditionalFormatting sqref="H48">
    <cfRule type="expression" dxfId="5042" priority="3081">
      <formula>nBIN1=FALSE</formula>
    </cfRule>
  </conditionalFormatting>
  <conditionalFormatting sqref="H152">
    <cfRule type="expression" dxfId="5041" priority="3079">
      <formula>nBIN1=FALSE</formula>
    </cfRule>
  </conditionalFormatting>
  <conditionalFormatting sqref="H160">
    <cfRule type="expression" dxfId="5040" priority="3075">
      <formula>nBIN1=FALSE</formula>
    </cfRule>
  </conditionalFormatting>
  <conditionalFormatting sqref="H107">
    <cfRule type="expression" dxfId="5039" priority="3070">
      <formula>nBIN1=FALSE</formula>
    </cfRule>
  </conditionalFormatting>
  <conditionalFormatting sqref="H208">
    <cfRule type="expression" dxfId="5038" priority="3064">
      <formula>nBIN1=FALSE</formula>
    </cfRule>
  </conditionalFormatting>
  <conditionalFormatting sqref="H43 H53:H54 H36:H37 H46:H47 H39:H41">
    <cfRule type="expression" dxfId="5037" priority="3156">
      <formula>nBIN1=FALSE</formula>
    </cfRule>
  </conditionalFormatting>
  <conditionalFormatting sqref="H246">
    <cfRule type="expression" dxfId="5036" priority="3129">
      <formula>nBIN1=FALSE</formula>
    </cfRule>
  </conditionalFormatting>
  <conditionalFormatting sqref="H55 H65 H75 H61:H62 H68:H69 H71:H72 H58">
    <cfRule type="expression" dxfId="5035" priority="3155">
      <formula>nBIN1=FALSE</formula>
    </cfRule>
  </conditionalFormatting>
  <conditionalFormatting sqref="H34">
    <cfRule type="expression" dxfId="5034" priority="3154">
      <formula>nBIN1=FALSE</formula>
    </cfRule>
  </conditionalFormatting>
  <conditionalFormatting sqref="H80">
    <cfRule type="expression" dxfId="5033" priority="3153">
      <formula>nBIN1=FALSE</formula>
    </cfRule>
  </conditionalFormatting>
  <conditionalFormatting sqref="H90:H93">
    <cfRule type="expression" dxfId="5032" priority="3152">
      <formula>nBIN1=FALSE</formula>
    </cfRule>
  </conditionalFormatting>
  <conditionalFormatting sqref="H113:H122">
    <cfRule type="expression" dxfId="5031" priority="3150">
      <formula>nBIN1=FALSE</formula>
    </cfRule>
  </conditionalFormatting>
  <conditionalFormatting sqref="H135">
    <cfRule type="expression" dxfId="5030" priority="3148">
      <formula>nBIN1=FALSE</formula>
    </cfRule>
  </conditionalFormatting>
  <conditionalFormatting sqref="H102:H110 H96:H100">
    <cfRule type="expression" dxfId="5029" priority="3151">
      <formula>nBIN1=FALSE</formula>
    </cfRule>
  </conditionalFormatting>
  <conditionalFormatting sqref="H132">
    <cfRule type="expression" dxfId="5028" priority="3149">
      <formula>nBIN1=FALSE</formula>
    </cfRule>
  </conditionalFormatting>
  <conditionalFormatting sqref="H144:H146">
    <cfRule type="expression" dxfId="5027" priority="3147">
      <formula>nBIN1=FALSE</formula>
    </cfRule>
  </conditionalFormatting>
  <conditionalFormatting sqref="H141">
    <cfRule type="expression" dxfId="5026" priority="3146">
      <formula>nBIN1=FALSE</formula>
    </cfRule>
  </conditionalFormatting>
  <conditionalFormatting sqref="H168">
    <cfRule type="expression" dxfId="5025" priority="3145">
      <formula>nBIN1=FALSE</formula>
    </cfRule>
  </conditionalFormatting>
  <conditionalFormatting sqref="H192">
    <cfRule type="expression" dxfId="5024" priority="3140">
      <formula>nBIN1=FALSE</formula>
    </cfRule>
  </conditionalFormatting>
  <conditionalFormatting sqref="H171:H172">
    <cfRule type="expression" dxfId="5023" priority="3144">
      <formula>nBIN1=FALSE</formula>
    </cfRule>
  </conditionalFormatting>
  <conditionalFormatting sqref="H178:H180">
    <cfRule type="expression" dxfId="5022" priority="3143">
      <formula>nBIN1=FALSE</formula>
    </cfRule>
  </conditionalFormatting>
  <conditionalFormatting sqref="H183:H185">
    <cfRule type="expression" dxfId="5021" priority="3142">
      <formula>nBIN1=FALSE</formula>
    </cfRule>
  </conditionalFormatting>
  <conditionalFormatting sqref="H188:H189">
    <cfRule type="expression" dxfId="5020" priority="3141">
      <formula>nBIN1=FALSE</formula>
    </cfRule>
  </conditionalFormatting>
  <conditionalFormatting sqref="H195:H196">
    <cfRule type="expression" dxfId="5019" priority="3139">
      <formula>nBIN1=FALSE</formula>
    </cfRule>
  </conditionalFormatting>
  <conditionalFormatting sqref="H205">
    <cfRule type="expression" dxfId="5018" priority="3136">
      <formula>nBIN1=FALSE</formula>
    </cfRule>
  </conditionalFormatting>
  <conditionalFormatting sqref="H199:H200">
    <cfRule type="expression" dxfId="5017" priority="3138">
      <formula>nBIN1=FALSE</formula>
    </cfRule>
  </conditionalFormatting>
  <conditionalFormatting sqref="H201:H202">
    <cfRule type="expression" dxfId="5016" priority="3137">
      <formula>nBIN1=FALSE</formula>
    </cfRule>
  </conditionalFormatting>
  <conditionalFormatting sqref="H212:H214 H216">
    <cfRule type="expression" dxfId="5015" priority="3135">
      <formula>nBIN1=FALSE</formula>
    </cfRule>
  </conditionalFormatting>
  <conditionalFormatting sqref="H219:H222">
    <cfRule type="expression" dxfId="5014" priority="3134">
      <formula>nBIN1=FALSE</formula>
    </cfRule>
  </conditionalFormatting>
  <conditionalFormatting sqref="H225:H228">
    <cfRule type="expression" dxfId="5013" priority="3133">
      <formula>nBIN1=FALSE</formula>
    </cfRule>
  </conditionalFormatting>
  <conditionalFormatting sqref="H237">
    <cfRule type="expression" dxfId="5012" priority="3132">
      <formula>nBIN1=FALSE</formula>
    </cfRule>
  </conditionalFormatting>
  <conditionalFormatting sqref="H240">
    <cfRule type="expression" dxfId="5011" priority="3131">
      <formula>nBIN1=FALSE</formula>
    </cfRule>
  </conditionalFormatting>
  <conditionalFormatting sqref="H243">
    <cfRule type="expression" dxfId="5010" priority="3130">
      <formula>nBIN1=FALSE</formula>
    </cfRule>
  </conditionalFormatting>
  <conditionalFormatting sqref="H257:H259">
    <cfRule type="expression" dxfId="5009" priority="3126">
      <formula>nBIN1=FALSE</formula>
    </cfRule>
  </conditionalFormatting>
  <conditionalFormatting sqref="H249:H250">
    <cfRule type="expression" dxfId="5008" priority="3128">
      <formula>nBIN1=FALSE</formula>
    </cfRule>
  </conditionalFormatting>
  <conditionalFormatting sqref="H253:H254">
    <cfRule type="expression" dxfId="5007" priority="3127">
      <formula>nBIN1=FALSE</formula>
    </cfRule>
  </conditionalFormatting>
  <conditionalFormatting sqref="H32">
    <cfRule type="expression" dxfId="5006" priority="3125">
      <formula>nBIN1=FALSE</formula>
    </cfRule>
  </conditionalFormatting>
  <conditionalFormatting sqref="H33">
    <cfRule type="expression" dxfId="5005" priority="3124">
      <formula>nBIN1=FALSE</formula>
    </cfRule>
  </conditionalFormatting>
  <conditionalFormatting sqref="H81:H87 H44 H76">
    <cfRule type="expression" dxfId="5004" priority="3123">
      <formula>nBIN1=FALSE</formula>
    </cfRule>
  </conditionalFormatting>
  <conditionalFormatting sqref="H158">
    <cfRule type="expression" dxfId="5003" priority="3076">
      <formula>nBIN1=FALSE</formula>
    </cfRule>
  </conditionalFormatting>
  <conditionalFormatting sqref="H38">
    <cfRule type="expression" dxfId="5002" priority="3082">
      <formula>nBIN1=FALSE</formula>
    </cfRule>
  </conditionalFormatting>
  <conditionalFormatting sqref="H137">
    <cfRule type="expression" dxfId="5001" priority="3080">
      <formula>nBIN1=FALSE</formula>
    </cfRule>
  </conditionalFormatting>
  <conditionalFormatting sqref="H101">
    <cfRule type="expression" dxfId="5000" priority="3068">
      <formula>nBIN1=FALSE</formula>
    </cfRule>
  </conditionalFormatting>
  <conditionalFormatting sqref="H154">
    <cfRule type="expression" dxfId="4999" priority="3078">
      <formula>nBIN1=FALSE</formula>
    </cfRule>
  </conditionalFormatting>
  <conditionalFormatting sqref="H156">
    <cfRule type="expression" dxfId="4998" priority="3077">
      <formula>nBIN1=FALSE</formula>
    </cfRule>
  </conditionalFormatting>
  <conditionalFormatting sqref="H162">
    <cfRule type="expression" dxfId="4997" priority="3074">
      <formula>nBIN1=FALSE</formula>
    </cfRule>
  </conditionalFormatting>
  <conditionalFormatting sqref="H70">
    <cfRule type="expression" dxfId="4996" priority="3073">
      <formula>nBIN1=FALSE</formula>
    </cfRule>
  </conditionalFormatting>
  <conditionalFormatting sqref="H103">
    <cfRule type="expression" dxfId="4995" priority="3072">
      <formula>nBIN1=FALSE</formula>
    </cfRule>
  </conditionalFormatting>
  <conditionalFormatting sqref="H105">
    <cfRule type="expression" dxfId="4994" priority="3071">
      <formula>nBIN1=FALSE</formula>
    </cfRule>
  </conditionalFormatting>
  <conditionalFormatting sqref="H109">
    <cfRule type="expression" dxfId="4993" priority="3069">
      <formula>nBIN1=FALSE</formula>
    </cfRule>
  </conditionalFormatting>
  <conditionalFormatting sqref="H174">
    <cfRule type="expression" dxfId="4992" priority="3067">
      <formula>nBIN1=FALSE</formula>
    </cfRule>
  </conditionalFormatting>
  <conditionalFormatting sqref="H208">
    <cfRule type="expression" dxfId="4991" priority="3065">
      <formula>nBIN1=FALSE</formula>
    </cfRule>
  </conditionalFormatting>
  <conditionalFormatting sqref="H174">
    <cfRule type="expression" dxfId="4990" priority="3066">
      <formula>nBIN1=FALSE</formula>
    </cfRule>
  </conditionalFormatting>
  <conditionalFormatting sqref="H215">
    <cfRule type="expression" dxfId="4989" priority="3063">
      <formula>nBIN1=FALSE</formula>
    </cfRule>
  </conditionalFormatting>
  <conditionalFormatting sqref="H215">
    <cfRule type="expression" dxfId="4988" priority="3062">
      <formula>nBIN1=FALSE</formula>
    </cfRule>
  </conditionalFormatting>
  <conditionalFormatting sqref="H12:H14">
    <cfRule type="expression" dxfId="4987" priority="3053">
      <formula>nBIN1=FALSE</formula>
    </cfRule>
  </conditionalFormatting>
  <conditionalFormatting sqref="H17">
    <cfRule type="expression" dxfId="4986" priority="3052">
      <formula>nBIN1=FALSE</formula>
    </cfRule>
  </conditionalFormatting>
  <conditionalFormatting sqref="H20">
    <cfRule type="expression" dxfId="4985" priority="3028">
      <formula>nBIN1=FALSE</formula>
    </cfRule>
  </conditionalFormatting>
  <conditionalFormatting sqref="H23">
    <cfRule type="expression" dxfId="4984" priority="3029">
      <formula>nBIN1=FALSE</formula>
    </cfRule>
  </conditionalFormatting>
  <conditionalFormatting sqref="H173 H175 H206:H207 H209 H149:H163 H136 H138">
    <cfRule type="expression" dxfId="4983" priority="3157">
      <formula>nBIN1=FALSE</formula>
    </cfRule>
  </conditionalFormatting>
  <conditionalFormatting sqref="H26:H27">
    <cfRule type="expression" dxfId="4982" priority="3044">
      <formula>nBIN1=FALSE</formula>
    </cfRule>
  </conditionalFormatting>
  <conditionalFormatting sqref="H9:H10">
    <cfRule type="expression" dxfId="4981" priority="3054">
      <formula>nBIN1=FALSE</formula>
    </cfRule>
  </conditionalFormatting>
  <conditionalFormatting sqref="H15">
    <cfRule type="cellIs" dxfId="4980" priority="3055" operator="equal">
      <formula>"voldaan"</formula>
    </cfRule>
  </conditionalFormatting>
  <conditionalFormatting sqref="H15">
    <cfRule type="cellIs" dxfId="4979" priority="3056" operator="equal">
      <formula>"uitstekend"</formula>
    </cfRule>
    <cfRule type="cellIs" dxfId="4978" priority="3057" operator="equal">
      <formula>"goed"</formula>
    </cfRule>
    <cfRule type="cellIs" dxfId="4977" priority="3058" operator="equal">
      <formula>"niet voldaan"</formula>
    </cfRule>
    <cfRule type="expression" dxfId="4976" priority="3059">
      <formula>H15="beter"</formula>
    </cfRule>
  </conditionalFormatting>
  <conditionalFormatting sqref="H15">
    <cfRule type="cellIs" dxfId="4975" priority="3060" operator="equal">
      <formula>"vrij"</formula>
    </cfRule>
    <cfRule type="cellIs" dxfId="4974" priority="3061" operator="equal">
      <formula>"verplicht"</formula>
    </cfRule>
  </conditionalFormatting>
  <conditionalFormatting sqref="H18">
    <cfRule type="cellIs" dxfId="4973" priority="3045" operator="equal">
      <formula>"voldaan"</formula>
    </cfRule>
  </conditionalFormatting>
  <conditionalFormatting sqref="H18">
    <cfRule type="cellIs" dxfId="4972" priority="3046" operator="equal">
      <formula>"uitstekend"</formula>
    </cfRule>
    <cfRule type="cellIs" dxfId="4971" priority="3047" operator="equal">
      <formula>"goed"</formula>
    </cfRule>
    <cfRule type="cellIs" dxfId="4970" priority="3048" operator="equal">
      <formula>"niet voldaan"</formula>
    </cfRule>
    <cfRule type="expression" dxfId="4969" priority="3049">
      <formula>H18="beter"</formula>
    </cfRule>
  </conditionalFormatting>
  <conditionalFormatting sqref="H18">
    <cfRule type="cellIs" dxfId="4968" priority="3050" operator="equal">
      <formula>"vrij"</formula>
    </cfRule>
    <cfRule type="cellIs" dxfId="4967" priority="3051" operator="equal">
      <formula>"verplicht"</formula>
    </cfRule>
  </conditionalFormatting>
  <conditionalFormatting sqref="H21">
    <cfRule type="cellIs" dxfId="4966" priority="3037" operator="equal">
      <formula>"voldaan"</formula>
    </cfRule>
  </conditionalFormatting>
  <conditionalFormatting sqref="H21">
    <cfRule type="cellIs" dxfId="4965" priority="3038" operator="equal">
      <formula>"uitstekend"</formula>
    </cfRule>
    <cfRule type="cellIs" dxfId="4964" priority="3039" operator="equal">
      <formula>"goed"</formula>
    </cfRule>
    <cfRule type="cellIs" dxfId="4963" priority="3040" operator="equal">
      <formula>"niet voldaan"</formula>
    </cfRule>
    <cfRule type="expression" dxfId="4962" priority="3041">
      <formula>H21="beter"</formula>
    </cfRule>
  </conditionalFormatting>
  <conditionalFormatting sqref="H21">
    <cfRule type="cellIs" dxfId="4961" priority="3042" operator="equal">
      <formula>"vrij"</formula>
    </cfRule>
    <cfRule type="cellIs" dxfId="4960" priority="3043" operator="equal">
      <formula>"verplicht"</formula>
    </cfRule>
  </conditionalFormatting>
  <conditionalFormatting sqref="H24">
    <cfRule type="cellIs" dxfId="4959" priority="3030" operator="equal">
      <formula>"voldaan"</formula>
    </cfRule>
  </conditionalFormatting>
  <conditionalFormatting sqref="H24">
    <cfRule type="cellIs" dxfId="4958" priority="3031" operator="equal">
      <formula>"uitstekend"</formula>
    </cfRule>
    <cfRule type="cellIs" dxfId="4957" priority="3032" operator="equal">
      <formula>"goed"</formula>
    </cfRule>
    <cfRule type="cellIs" dxfId="4956" priority="3033" operator="equal">
      <formula>"niet voldaan"</formula>
    </cfRule>
    <cfRule type="expression" dxfId="4955" priority="3034">
      <formula>H24="beter"</formula>
    </cfRule>
  </conditionalFormatting>
  <conditionalFormatting sqref="H24">
    <cfRule type="cellIs" dxfId="4954" priority="3035" operator="equal">
      <formula>"vrij"</formula>
    </cfRule>
    <cfRule type="cellIs" dxfId="4953" priority="3036" operator="equal">
      <formula>"verplicht"</formula>
    </cfRule>
  </conditionalFormatting>
  <conditionalFormatting sqref="E33">
    <cfRule type="cellIs" dxfId="4952" priority="3014" operator="equal">
      <formula>"vrij"</formula>
    </cfRule>
    <cfRule type="cellIs" dxfId="4951" priority="3015" operator="equal">
      <formula>"verplicht"</formula>
    </cfRule>
  </conditionalFormatting>
  <conditionalFormatting sqref="K11">
    <cfRule type="cellIs" dxfId="4950" priority="2936" operator="equal">
      <formula>"uitstekend"</formula>
    </cfRule>
    <cfRule type="cellIs" dxfId="4949" priority="2937" operator="equal">
      <formula>"goed"</formula>
    </cfRule>
    <cfRule type="cellIs" dxfId="4948" priority="2938" operator="equal">
      <formula>"niet voldaan"</formula>
    </cfRule>
    <cfRule type="cellIs" dxfId="4947" priority="2939" operator="equal">
      <formula>"beter"</formula>
    </cfRule>
  </conditionalFormatting>
  <conditionalFormatting sqref="K16">
    <cfRule type="cellIs" dxfId="4946" priority="2930" operator="equal">
      <formula>"uitstekend"</formula>
    </cfRule>
    <cfRule type="cellIs" dxfId="4945" priority="2931" operator="equal">
      <formula>"goed"</formula>
    </cfRule>
    <cfRule type="cellIs" dxfId="4944" priority="2932" operator="equal">
      <formula>"niet voldaan"</formula>
    </cfRule>
    <cfRule type="cellIs" dxfId="4943" priority="2933" operator="equal">
      <formula>"beter"</formula>
    </cfRule>
  </conditionalFormatting>
  <conditionalFormatting sqref="K19">
    <cfRule type="cellIs" dxfId="4942" priority="2924" operator="equal">
      <formula>"uitstekend"</formula>
    </cfRule>
    <cfRule type="cellIs" dxfId="4941" priority="2925" operator="equal">
      <formula>"goed"</formula>
    </cfRule>
    <cfRule type="cellIs" dxfId="4940" priority="2926" operator="equal">
      <formula>"niet voldaan"</formula>
    </cfRule>
    <cfRule type="cellIs" dxfId="4939" priority="2927" operator="equal">
      <formula>"beter"</formula>
    </cfRule>
  </conditionalFormatting>
  <conditionalFormatting sqref="K22">
    <cfRule type="cellIs" dxfId="4938" priority="2918" operator="equal">
      <formula>"uitstekend"</formula>
    </cfRule>
    <cfRule type="cellIs" dxfId="4937" priority="2919" operator="equal">
      <formula>"goed"</formula>
    </cfRule>
    <cfRule type="cellIs" dxfId="4936" priority="2920" operator="equal">
      <formula>"niet voldaan"</formula>
    </cfRule>
    <cfRule type="cellIs" dxfId="4935" priority="2921" operator="equal">
      <formula>"beter"</formula>
    </cfRule>
  </conditionalFormatting>
  <conditionalFormatting sqref="K25">
    <cfRule type="cellIs" dxfId="4934" priority="2912" operator="equal">
      <formula>"uitstekend"</formula>
    </cfRule>
    <cfRule type="cellIs" dxfId="4933" priority="2913" operator="equal">
      <formula>"goed"</formula>
    </cfRule>
    <cfRule type="cellIs" dxfId="4932" priority="2914" operator="equal">
      <formula>"niet voldaan"</formula>
    </cfRule>
    <cfRule type="cellIs" dxfId="4931" priority="2915" operator="equal">
      <formula>"beter"</formula>
    </cfRule>
  </conditionalFormatting>
  <conditionalFormatting sqref="K31">
    <cfRule type="cellIs" dxfId="4930" priority="2906" operator="equal">
      <formula>"uitstekend"</formula>
    </cfRule>
    <cfRule type="cellIs" dxfId="4929" priority="2907" operator="equal">
      <formula>"goed"</formula>
    </cfRule>
    <cfRule type="cellIs" dxfId="4928" priority="2908" operator="equal">
      <formula>"niet voldaan"</formula>
    </cfRule>
    <cfRule type="cellIs" dxfId="4927" priority="2909" operator="equal">
      <formula>"beter"</formula>
    </cfRule>
  </conditionalFormatting>
  <conditionalFormatting sqref="K35">
    <cfRule type="cellIs" dxfId="4926" priority="2900" operator="equal">
      <formula>"uitstekend"</formula>
    </cfRule>
    <cfRule type="cellIs" dxfId="4925" priority="2901" operator="equal">
      <formula>"goed"</formula>
    </cfRule>
    <cfRule type="cellIs" dxfId="4924" priority="2902" operator="equal">
      <formula>"niet voldaan"</formula>
    </cfRule>
    <cfRule type="cellIs" dxfId="4923" priority="2903" operator="equal">
      <formula>"beter"</formula>
    </cfRule>
  </conditionalFormatting>
  <conditionalFormatting sqref="K52">
    <cfRule type="cellIs" dxfId="4922" priority="2882" operator="equal">
      <formula>"uitstekend"</formula>
    </cfRule>
    <cfRule type="cellIs" dxfId="4921" priority="2883" operator="equal">
      <formula>"goed"</formula>
    </cfRule>
    <cfRule type="cellIs" dxfId="4920" priority="2884" operator="equal">
      <formula>"niet voldaan"</formula>
    </cfRule>
    <cfRule type="cellIs" dxfId="4919" priority="2885" operator="equal">
      <formula>"beter"</formula>
    </cfRule>
  </conditionalFormatting>
  <conditionalFormatting sqref="K57">
    <cfRule type="cellIs" dxfId="4918" priority="2876" operator="equal">
      <formula>"uitstekend"</formula>
    </cfRule>
    <cfRule type="cellIs" dxfId="4917" priority="2877" operator="equal">
      <formula>"goed"</formula>
    </cfRule>
    <cfRule type="cellIs" dxfId="4916" priority="2878" operator="equal">
      <formula>"niet voldaan"</formula>
    </cfRule>
    <cfRule type="cellIs" dxfId="4915" priority="2879" operator="equal">
      <formula>"beter"</formula>
    </cfRule>
  </conditionalFormatting>
  <conditionalFormatting sqref="K64">
    <cfRule type="cellIs" dxfId="4914" priority="2864" operator="equal">
      <formula>"uitstekend"</formula>
    </cfRule>
    <cfRule type="cellIs" dxfId="4913" priority="2865" operator="equal">
      <formula>"goed"</formula>
    </cfRule>
    <cfRule type="cellIs" dxfId="4912" priority="2866" operator="equal">
      <formula>"niet voldaan"</formula>
    </cfRule>
    <cfRule type="cellIs" dxfId="4911" priority="2867" operator="equal">
      <formula>"beter"</formula>
    </cfRule>
  </conditionalFormatting>
  <conditionalFormatting sqref="K67">
    <cfRule type="cellIs" dxfId="4910" priority="2858" operator="equal">
      <formula>"uitstekend"</formula>
    </cfRule>
    <cfRule type="cellIs" dxfId="4909" priority="2859" operator="equal">
      <formula>"goed"</formula>
    </cfRule>
    <cfRule type="cellIs" dxfId="4908" priority="2860" operator="equal">
      <formula>"niet voldaan"</formula>
    </cfRule>
    <cfRule type="cellIs" dxfId="4907" priority="2861" operator="equal">
      <formula>"beter"</formula>
    </cfRule>
  </conditionalFormatting>
  <conditionalFormatting sqref="K74">
    <cfRule type="cellIs" dxfId="4906" priority="2852" operator="equal">
      <formula>"uitstekend"</formula>
    </cfRule>
    <cfRule type="cellIs" dxfId="4905" priority="2853" operator="equal">
      <formula>"goed"</formula>
    </cfRule>
    <cfRule type="cellIs" dxfId="4904" priority="2854" operator="equal">
      <formula>"niet voldaan"</formula>
    </cfRule>
    <cfRule type="cellIs" dxfId="4903" priority="2855" operator="equal">
      <formula>"beter"</formula>
    </cfRule>
  </conditionalFormatting>
  <conditionalFormatting sqref="K79">
    <cfRule type="cellIs" dxfId="4902" priority="2846" operator="equal">
      <formula>"uitstekend"</formula>
    </cfRule>
    <cfRule type="cellIs" dxfId="4901" priority="2847" operator="equal">
      <formula>"goed"</formula>
    </cfRule>
    <cfRule type="cellIs" dxfId="4900" priority="2848" operator="equal">
      <formula>"niet voldaan"</formula>
    </cfRule>
    <cfRule type="cellIs" dxfId="4899" priority="2849" operator="equal">
      <formula>"beter"</formula>
    </cfRule>
  </conditionalFormatting>
  <conditionalFormatting sqref="K89">
    <cfRule type="cellIs" dxfId="4898" priority="2840" operator="equal">
      <formula>"uitstekend"</formula>
    </cfRule>
    <cfRule type="cellIs" dxfId="4897" priority="2841" operator="equal">
      <formula>"goed"</formula>
    </cfRule>
    <cfRule type="cellIs" dxfId="4896" priority="2842" operator="equal">
      <formula>"niet voldaan"</formula>
    </cfRule>
    <cfRule type="cellIs" dxfId="4895" priority="2843" operator="equal">
      <formula>"beter"</formula>
    </cfRule>
  </conditionalFormatting>
  <conditionalFormatting sqref="K95">
    <cfRule type="cellIs" dxfId="4894" priority="2834" operator="equal">
      <formula>"uitstekend"</formula>
    </cfRule>
    <cfRule type="cellIs" dxfId="4893" priority="2835" operator="equal">
      <formula>"goed"</formula>
    </cfRule>
    <cfRule type="cellIs" dxfId="4892" priority="2836" operator="equal">
      <formula>"niet voldaan"</formula>
    </cfRule>
    <cfRule type="cellIs" dxfId="4891" priority="2837" operator="equal">
      <formula>"beter"</formula>
    </cfRule>
  </conditionalFormatting>
  <conditionalFormatting sqref="K112">
    <cfRule type="cellIs" dxfId="4890" priority="2828" operator="equal">
      <formula>"uitstekend"</formula>
    </cfRule>
    <cfRule type="cellIs" dxfId="4889" priority="2829" operator="equal">
      <formula>"goed"</formula>
    </cfRule>
    <cfRule type="cellIs" dxfId="4888" priority="2830" operator="equal">
      <formula>"niet voldaan"</formula>
    </cfRule>
    <cfRule type="cellIs" dxfId="4887" priority="2831" operator="equal">
      <formula>"beter"</formula>
    </cfRule>
  </conditionalFormatting>
  <conditionalFormatting sqref="K127">
    <cfRule type="cellIs" dxfId="4886" priority="2822" operator="equal">
      <formula>"uitstekend"</formula>
    </cfRule>
    <cfRule type="cellIs" dxfId="4885" priority="2823" operator="equal">
      <formula>"goed"</formula>
    </cfRule>
    <cfRule type="cellIs" dxfId="4884" priority="2824" operator="equal">
      <formula>"niet voldaan"</formula>
    </cfRule>
    <cfRule type="cellIs" dxfId="4883" priority="2825" operator="equal">
      <formula>"beter"</formula>
    </cfRule>
  </conditionalFormatting>
  <conditionalFormatting sqref="K131">
    <cfRule type="cellIs" dxfId="4882" priority="2816" operator="equal">
      <formula>"uitstekend"</formula>
    </cfRule>
    <cfRule type="cellIs" dxfId="4881" priority="2817" operator="equal">
      <formula>"goed"</formula>
    </cfRule>
    <cfRule type="cellIs" dxfId="4880" priority="2818" operator="equal">
      <formula>"niet voldaan"</formula>
    </cfRule>
    <cfRule type="cellIs" dxfId="4879" priority="2819" operator="equal">
      <formula>"beter"</formula>
    </cfRule>
  </conditionalFormatting>
  <conditionalFormatting sqref="K134">
    <cfRule type="cellIs" dxfId="4878" priority="2810" operator="equal">
      <formula>"uitstekend"</formula>
    </cfRule>
    <cfRule type="cellIs" dxfId="4877" priority="2811" operator="equal">
      <formula>"goed"</formula>
    </cfRule>
    <cfRule type="cellIs" dxfId="4876" priority="2812" operator="equal">
      <formula>"niet voldaan"</formula>
    </cfRule>
    <cfRule type="cellIs" dxfId="4875" priority="2813" operator="equal">
      <formula>"beter"</formula>
    </cfRule>
  </conditionalFormatting>
  <conditionalFormatting sqref="K140">
    <cfRule type="cellIs" dxfId="4874" priority="2804" operator="equal">
      <formula>"uitstekend"</formula>
    </cfRule>
    <cfRule type="cellIs" dxfId="4873" priority="2805" operator="equal">
      <formula>"goed"</formula>
    </cfRule>
    <cfRule type="cellIs" dxfId="4872" priority="2806" operator="equal">
      <formula>"niet voldaan"</formula>
    </cfRule>
    <cfRule type="cellIs" dxfId="4871" priority="2807" operator="equal">
      <formula>"beter"</formula>
    </cfRule>
  </conditionalFormatting>
  <conditionalFormatting sqref="K143">
    <cfRule type="cellIs" dxfId="4870" priority="2798" operator="equal">
      <formula>"uitstekend"</formula>
    </cfRule>
    <cfRule type="cellIs" dxfId="4869" priority="2799" operator="equal">
      <formula>"goed"</formula>
    </cfRule>
    <cfRule type="cellIs" dxfId="4868" priority="2800" operator="equal">
      <formula>"niet voldaan"</formula>
    </cfRule>
    <cfRule type="cellIs" dxfId="4867" priority="2801" operator="equal">
      <formula>"beter"</formula>
    </cfRule>
  </conditionalFormatting>
  <conditionalFormatting sqref="K148">
    <cfRule type="cellIs" dxfId="4866" priority="2792" operator="equal">
      <formula>"uitstekend"</formula>
    </cfRule>
    <cfRule type="cellIs" dxfId="4865" priority="2793" operator="equal">
      <formula>"goed"</formula>
    </cfRule>
    <cfRule type="cellIs" dxfId="4864" priority="2794" operator="equal">
      <formula>"niet voldaan"</formula>
    </cfRule>
    <cfRule type="cellIs" dxfId="4863" priority="2795" operator="equal">
      <formula>"beter"</formula>
    </cfRule>
  </conditionalFormatting>
  <conditionalFormatting sqref="K167">
    <cfRule type="cellIs" dxfId="4862" priority="2786" operator="equal">
      <formula>"uitstekend"</formula>
    </cfRule>
    <cfRule type="cellIs" dxfId="4861" priority="2787" operator="equal">
      <formula>"goed"</formula>
    </cfRule>
    <cfRule type="cellIs" dxfId="4860" priority="2788" operator="equal">
      <formula>"niet voldaan"</formula>
    </cfRule>
    <cfRule type="cellIs" dxfId="4859" priority="2789" operator="equal">
      <formula>"beter"</formula>
    </cfRule>
  </conditionalFormatting>
  <conditionalFormatting sqref="K170">
    <cfRule type="cellIs" dxfId="4858" priority="2780" operator="equal">
      <formula>"uitstekend"</formula>
    </cfRule>
    <cfRule type="cellIs" dxfId="4857" priority="2781" operator="equal">
      <formula>"goed"</formula>
    </cfRule>
    <cfRule type="cellIs" dxfId="4856" priority="2782" operator="equal">
      <formula>"niet voldaan"</formula>
    </cfRule>
    <cfRule type="cellIs" dxfId="4855" priority="2783" operator="equal">
      <formula>"beter"</formula>
    </cfRule>
  </conditionalFormatting>
  <conditionalFormatting sqref="K177">
    <cfRule type="cellIs" dxfId="4854" priority="2774" operator="equal">
      <formula>"uitstekend"</formula>
    </cfRule>
    <cfRule type="cellIs" dxfId="4853" priority="2775" operator="equal">
      <formula>"goed"</formula>
    </cfRule>
    <cfRule type="cellIs" dxfId="4852" priority="2776" operator="equal">
      <formula>"niet voldaan"</formula>
    </cfRule>
    <cfRule type="cellIs" dxfId="4851" priority="2777" operator="equal">
      <formula>"beter"</formula>
    </cfRule>
  </conditionalFormatting>
  <conditionalFormatting sqref="K182">
    <cfRule type="cellIs" dxfId="4850" priority="2768" operator="equal">
      <formula>"uitstekend"</formula>
    </cfRule>
    <cfRule type="cellIs" dxfId="4849" priority="2769" operator="equal">
      <formula>"goed"</formula>
    </cfRule>
    <cfRule type="cellIs" dxfId="4848" priority="2770" operator="equal">
      <formula>"niet voldaan"</formula>
    </cfRule>
    <cfRule type="cellIs" dxfId="4847" priority="2771" operator="equal">
      <formula>"beter"</formula>
    </cfRule>
  </conditionalFormatting>
  <conditionalFormatting sqref="K187">
    <cfRule type="cellIs" dxfId="4846" priority="2762" operator="equal">
      <formula>"uitstekend"</formula>
    </cfRule>
    <cfRule type="cellIs" dxfId="4845" priority="2763" operator="equal">
      <formula>"goed"</formula>
    </cfRule>
    <cfRule type="cellIs" dxfId="4844" priority="2764" operator="equal">
      <formula>"niet voldaan"</formula>
    </cfRule>
    <cfRule type="cellIs" dxfId="4843" priority="2765" operator="equal">
      <formula>"beter"</formula>
    </cfRule>
  </conditionalFormatting>
  <conditionalFormatting sqref="K191">
    <cfRule type="cellIs" dxfId="4842" priority="2756" operator="equal">
      <formula>"uitstekend"</formula>
    </cfRule>
    <cfRule type="cellIs" dxfId="4841" priority="2757" operator="equal">
      <formula>"goed"</formula>
    </cfRule>
    <cfRule type="cellIs" dxfId="4840" priority="2758" operator="equal">
      <formula>"niet voldaan"</formula>
    </cfRule>
    <cfRule type="cellIs" dxfId="4839" priority="2759" operator="equal">
      <formula>"beter"</formula>
    </cfRule>
  </conditionalFormatting>
  <conditionalFormatting sqref="K194">
    <cfRule type="cellIs" dxfId="4838" priority="2750" operator="equal">
      <formula>"uitstekend"</formula>
    </cfRule>
    <cfRule type="cellIs" dxfId="4837" priority="2751" operator="equal">
      <formula>"goed"</formula>
    </cfRule>
    <cfRule type="cellIs" dxfId="4836" priority="2752" operator="equal">
      <formula>"niet voldaan"</formula>
    </cfRule>
    <cfRule type="cellIs" dxfId="4835" priority="2753" operator="equal">
      <formula>"beter"</formula>
    </cfRule>
  </conditionalFormatting>
  <conditionalFormatting sqref="K198">
    <cfRule type="cellIs" dxfId="4834" priority="2744" operator="equal">
      <formula>"uitstekend"</formula>
    </cfRule>
    <cfRule type="cellIs" dxfId="4833" priority="2745" operator="equal">
      <formula>"goed"</formula>
    </cfRule>
    <cfRule type="cellIs" dxfId="4832" priority="2746" operator="equal">
      <formula>"niet voldaan"</formula>
    </cfRule>
    <cfRule type="cellIs" dxfId="4831" priority="2747" operator="equal">
      <formula>"beter"</formula>
    </cfRule>
  </conditionalFormatting>
  <conditionalFormatting sqref="K204">
    <cfRule type="cellIs" dxfId="4830" priority="2738" operator="equal">
      <formula>"uitstekend"</formula>
    </cfRule>
    <cfRule type="cellIs" dxfId="4829" priority="2739" operator="equal">
      <formula>"goed"</formula>
    </cfRule>
    <cfRule type="cellIs" dxfId="4828" priority="2740" operator="equal">
      <formula>"niet voldaan"</formula>
    </cfRule>
    <cfRule type="cellIs" dxfId="4827" priority="2741" operator="equal">
      <formula>"beter"</formula>
    </cfRule>
  </conditionalFormatting>
  <conditionalFormatting sqref="K218">
    <cfRule type="cellIs" dxfId="4826" priority="2726" operator="equal">
      <formula>"uitstekend"</formula>
    </cfRule>
    <cfRule type="cellIs" dxfId="4825" priority="2727" operator="equal">
      <formula>"goed"</formula>
    </cfRule>
    <cfRule type="cellIs" dxfId="4824" priority="2728" operator="equal">
      <formula>"niet voldaan"</formula>
    </cfRule>
    <cfRule type="cellIs" dxfId="4823" priority="2729" operator="equal">
      <formula>"beter"</formula>
    </cfRule>
  </conditionalFormatting>
  <conditionalFormatting sqref="K224">
    <cfRule type="cellIs" dxfId="4822" priority="2720" operator="equal">
      <formula>"uitstekend"</formula>
    </cfRule>
    <cfRule type="cellIs" dxfId="4821" priority="2721" operator="equal">
      <formula>"goed"</formula>
    </cfRule>
    <cfRule type="cellIs" dxfId="4820" priority="2722" operator="equal">
      <formula>"niet voldaan"</formula>
    </cfRule>
    <cfRule type="cellIs" dxfId="4819" priority="2723" operator="equal">
      <formula>"beter"</formula>
    </cfRule>
  </conditionalFormatting>
  <conditionalFormatting sqref="K230">
    <cfRule type="cellIs" dxfId="4818" priority="2714" operator="equal">
      <formula>"uitstekend"</formula>
    </cfRule>
    <cfRule type="cellIs" dxfId="4817" priority="2715" operator="equal">
      <formula>"goed"</formula>
    </cfRule>
    <cfRule type="cellIs" dxfId="4816" priority="2716" operator="equal">
      <formula>"niet voldaan"</formula>
    </cfRule>
    <cfRule type="cellIs" dxfId="4815" priority="2717" operator="equal">
      <formula>"beter"</formula>
    </cfRule>
  </conditionalFormatting>
  <conditionalFormatting sqref="K236">
    <cfRule type="cellIs" dxfId="4814" priority="2708" operator="equal">
      <formula>"uitstekend"</formula>
    </cfRule>
    <cfRule type="cellIs" dxfId="4813" priority="2709" operator="equal">
      <formula>"goed"</formula>
    </cfRule>
    <cfRule type="cellIs" dxfId="4812" priority="2710" operator="equal">
      <formula>"niet voldaan"</formula>
    </cfRule>
    <cfRule type="cellIs" dxfId="4811" priority="2711" operator="equal">
      <formula>"beter"</formula>
    </cfRule>
  </conditionalFormatting>
  <conditionalFormatting sqref="K239">
    <cfRule type="cellIs" dxfId="4810" priority="2702" operator="equal">
      <formula>"uitstekend"</formula>
    </cfRule>
    <cfRule type="cellIs" dxfId="4809" priority="2703" operator="equal">
      <formula>"goed"</formula>
    </cfRule>
    <cfRule type="cellIs" dxfId="4808" priority="2704" operator="equal">
      <formula>"niet voldaan"</formula>
    </cfRule>
    <cfRule type="cellIs" dxfId="4807" priority="2705" operator="equal">
      <formula>"beter"</formula>
    </cfRule>
  </conditionalFormatting>
  <conditionalFormatting sqref="K242">
    <cfRule type="cellIs" dxfId="4806" priority="2696" operator="equal">
      <formula>"uitstekend"</formula>
    </cfRule>
    <cfRule type="cellIs" dxfId="4805" priority="2697" operator="equal">
      <formula>"goed"</formula>
    </cfRule>
    <cfRule type="cellIs" dxfId="4804" priority="2698" operator="equal">
      <formula>"niet voldaan"</formula>
    </cfRule>
    <cfRule type="cellIs" dxfId="4803" priority="2699" operator="equal">
      <formula>"beter"</formula>
    </cfRule>
  </conditionalFormatting>
  <conditionalFormatting sqref="K245">
    <cfRule type="cellIs" dxfId="4802" priority="2690" operator="equal">
      <formula>"uitstekend"</formula>
    </cfRule>
    <cfRule type="cellIs" dxfId="4801" priority="2691" operator="equal">
      <formula>"goed"</formula>
    </cfRule>
    <cfRule type="cellIs" dxfId="4800" priority="2692" operator="equal">
      <formula>"niet voldaan"</formula>
    </cfRule>
    <cfRule type="cellIs" dxfId="4799" priority="2693" operator="equal">
      <formula>"beter"</formula>
    </cfRule>
  </conditionalFormatting>
  <conditionalFormatting sqref="K248">
    <cfRule type="cellIs" dxfId="4798" priority="2684" operator="equal">
      <formula>"uitstekend"</formula>
    </cfRule>
    <cfRule type="cellIs" dxfId="4797" priority="2685" operator="equal">
      <formula>"goed"</formula>
    </cfRule>
    <cfRule type="cellIs" dxfId="4796" priority="2686" operator="equal">
      <formula>"niet voldaan"</formula>
    </cfRule>
    <cfRule type="cellIs" dxfId="4795" priority="2687" operator="equal">
      <formula>"beter"</formula>
    </cfRule>
  </conditionalFormatting>
  <conditionalFormatting sqref="K252">
    <cfRule type="cellIs" dxfId="4794" priority="2678" operator="equal">
      <formula>"uitstekend"</formula>
    </cfRule>
    <cfRule type="cellIs" dxfId="4793" priority="2679" operator="equal">
      <formula>"goed"</formula>
    </cfRule>
    <cfRule type="cellIs" dxfId="4792" priority="2680" operator="equal">
      <formula>"niet voldaan"</formula>
    </cfRule>
    <cfRule type="cellIs" dxfId="4791" priority="2681" operator="equal">
      <formula>"beter"</formula>
    </cfRule>
  </conditionalFormatting>
  <conditionalFormatting sqref="K256">
    <cfRule type="cellIs" dxfId="4790" priority="2672" operator="equal">
      <formula>"uitstekend"</formula>
    </cfRule>
    <cfRule type="cellIs" dxfId="4789" priority="2673" operator="equal">
      <formula>"goed"</formula>
    </cfRule>
    <cfRule type="cellIs" dxfId="4788" priority="2674" operator="equal">
      <formula>"niet voldaan"</formula>
    </cfRule>
    <cfRule type="cellIs" dxfId="4787" priority="2675" operator="equal">
      <formula>"beter"</formula>
    </cfRule>
  </conditionalFormatting>
  <conditionalFormatting sqref="K261">
    <cfRule type="cellIs" dxfId="4786" priority="2666" operator="equal">
      <formula>"uitstekend"</formula>
    </cfRule>
    <cfRule type="cellIs" dxfId="4785" priority="2667" operator="equal">
      <formula>"goed"</formula>
    </cfRule>
    <cfRule type="cellIs" dxfId="4784" priority="2668" operator="equal">
      <formula>"niet voldaan"</formula>
    </cfRule>
    <cfRule type="cellIs" dxfId="4783" priority="2669" operator="equal">
      <formula>"beter"</formula>
    </cfRule>
  </conditionalFormatting>
  <conditionalFormatting sqref="B39">
    <cfRule type="expression" dxfId="4782" priority="2657">
      <formula>"'bestand opzetten'!$K$16=TRUE"</formula>
    </cfRule>
  </conditionalFormatting>
  <conditionalFormatting sqref="C39">
    <cfRule type="expression" dxfId="4781" priority="2654">
      <formula>"'bestand opzetten'!$K$16=TRUE"</formula>
    </cfRule>
  </conditionalFormatting>
  <conditionalFormatting sqref="C40">
    <cfRule type="expression" dxfId="4780" priority="2652">
      <formula>"'bestand opzetten'!$K$16=TRUE"</formula>
    </cfRule>
  </conditionalFormatting>
  <conditionalFormatting sqref="D39:D40">
    <cfRule type="expression" dxfId="4779" priority="2650">
      <formula>"'bestand opzetten'!$K$16=TRUE"</formula>
    </cfRule>
  </conditionalFormatting>
  <conditionalFormatting sqref="B40">
    <cfRule type="expression" dxfId="4778" priority="2644">
      <formula>"'bestand opzetten'!$K$16=TRUE"</formula>
    </cfRule>
  </conditionalFormatting>
  <conditionalFormatting sqref="B71">
    <cfRule type="expression" dxfId="4777" priority="2642">
      <formula>"'bestand opzetten'!$K$16=TRUE"</formula>
    </cfRule>
  </conditionalFormatting>
  <conditionalFormatting sqref="C71:C72">
    <cfRule type="expression" dxfId="4776" priority="2640">
      <formula>"'bestand opzetten'!$K$16=TRUE"</formula>
    </cfRule>
  </conditionalFormatting>
  <conditionalFormatting sqref="D71:D72">
    <cfRule type="expression" dxfId="4775" priority="2636">
      <formula>"'bestand opzetten'!$K$16=TRUE"</formula>
    </cfRule>
  </conditionalFormatting>
  <conditionalFormatting sqref="B72">
    <cfRule type="expression" dxfId="4774" priority="2634">
      <formula>"'bestand opzetten'!$K$16=TRUE"</formula>
    </cfRule>
  </conditionalFormatting>
  <conditionalFormatting sqref="B138">
    <cfRule type="expression" dxfId="4773" priority="2632">
      <formula>"'bestand opzetten'!$K$16=TRUE"</formula>
    </cfRule>
  </conditionalFormatting>
  <conditionalFormatting sqref="C138">
    <cfRule type="expression" dxfId="4772" priority="2630">
      <formula>"'bestand opzetten'!$K$16=TRUE"</formula>
    </cfRule>
  </conditionalFormatting>
  <conditionalFormatting sqref="D138">
    <cfRule type="expression" dxfId="4771" priority="2628">
      <formula>"'bestand opzetten'!$K$16=TRUE"</formula>
    </cfRule>
  </conditionalFormatting>
  <conditionalFormatting sqref="B110">
    <cfRule type="expression" dxfId="4770" priority="2626">
      <formula>"'bestand opzetten'!$K$16=TRUE"</formula>
    </cfRule>
  </conditionalFormatting>
  <conditionalFormatting sqref="C110">
    <cfRule type="expression" dxfId="4769" priority="2624">
      <formula>"'bestand opzetten'!$K$16=TRUE"</formula>
    </cfRule>
  </conditionalFormatting>
  <conditionalFormatting sqref="D110">
    <cfRule type="expression" dxfId="4768" priority="2622">
      <formula>"'bestand opzetten'!$K$16=TRUE"</formula>
    </cfRule>
  </conditionalFormatting>
  <conditionalFormatting sqref="B106">
    <cfRule type="expression" dxfId="4767" priority="2620">
      <formula>"'bestand opzetten'!$K$16=TRUE"</formula>
    </cfRule>
  </conditionalFormatting>
  <conditionalFormatting sqref="C106">
    <cfRule type="expression" dxfId="4766" priority="2618">
      <formula>"'bestand opzetten'!$K$16=TRUE"</formula>
    </cfRule>
  </conditionalFormatting>
  <conditionalFormatting sqref="D106">
    <cfRule type="expression" dxfId="4765" priority="2616">
      <formula>"'bestand opzetten'!$K$16=TRUE"</formula>
    </cfRule>
  </conditionalFormatting>
  <conditionalFormatting sqref="B157">
    <cfRule type="expression" dxfId="4764" priority="2614">
      <formula>"'bestand opzetten'!$K$16=TRUE"</formula>
    </cfRule>
  </conditionalFormatting>
  <conditionalFormatting sqref="C157">
    <cfRule type="expression" dxfId="4763" priority="2612">
      <formula>"'bestand opzetten'!$K$16=TRUE"</formula>
    </cfRule>
  </conditionalFormatting>
  <conditionalFormatting sqref="D157">
    <cfRule type="expression" dxfId="4762" priority="2610">
      <formula>"'bestand opzetten'!$K$16=TRUE"</formula>
    </cfRule>
  </conditionalFormatting>
  <conditionalFormatting sqref="B163">
    <cfRule type="expression" dxfId="4761" priority="2608">
      <formula>"'bestand opzetten'!$K$16=TRUE"</formula>
    </cfRule>
  </conditionalFormatting>
  <conditionalFormatting sqref="C163">
    <cfRule type="expression" dxfId="4760" priority="2606">
      <formula>"'bestand opzetten'!$K$16=TRUE"</formula>
    </cfRule>
  </conditionalFormatting>
  <conditionalFormatting sqref="D163">
    <cfRule type="expression" dxfId="4759" priority="2604">
      <formula>"'bestand opzetten'!$K$16=TRUE"</formula>
    </cfRule>
  </conditionalFormatting>
  <conditionalFormatting sqref="E106">
    <cfRule type="cellIs" dxfId="4758" priority="2502" operator="equal">
      <formula>"uitstekend"</formula>
    </cfRule>
  </conditionalFormatting>
  <conditionalFormatting sqref="E106">
    <cfRule type="cellIs" dxfId="4757" priority="2503" operator="equal">
      <formula>"goed"</formula>
    </cfRule>
    <cfRule type="cellIs" dxfId="4756" priority="2504" operator="equal">
      <formula>"niet voldaan"</formula>
    </cfRule>
    <cfRule type="expression" dxfId="4755" priority="2505">
      <formula>E106="beter"</formula>
    </cfRule>
    <cfRule type="cellIs" dxfId="4754" priority="2506" operator="equal">
      <formula>"vrij"</formula>
    </cfRule>
    <cfRule type="cellIs" dxfId="4753" priority="2507" operator="equal">
      <formula>"verplicht"</formula>
    </cfRule>
  </conditionalFormatting>
  <conditionalFormatting sqref="F106">
    <cfRule type="cellIs" dxfId="4752" priority="2494" operator="equal">
      <formula>"uitstekend"</formula>
    </cfRule>
  </conditionalFormatting>
  <conditionalFormatting sqref="F106">
    <cfRule type="cellIs" dxfId="4751" priority="2495" operator="equal">
      <formula>"niet voldaan"</formula>
    </cfRule>
    <cfRule type="cellIs" dxfId="4750" priority="2497" operator="equal">
      <formula>"vrij"</formula>
    </cfRule>
    <cfRule type="cellIs" dxfId="4749" priority="2498" operator="equal">
      <formula>"verplicht"</formula>
    </cfRule>
  </conditionalFormatting>
  <conditionalFormatting sqref="E110">
    <cfRule type="cellIs" dxfId="4748" priority="2487" operator="equal">
      <formula>"uitstekend"</formula>
    </cfRule>
  </conditionalFormatting>
  <conditionalFormatting sqref="E110">
    <cfRule type="cellIs" dxfId="4747" priority="2488" operator="equal">
      <formula>"goed"</formula>
    </cfRule>
    <cfRule type="cellIs" dxfId="4746" priority="2489" operator="equal">
      <formula>"niet voldaan"</formula>
    </cfRule>
    <cfRule type="expression" dxfId="4745" priority="2490">
      <formula>E110="beter"</formula>
    </cfRule>
    <cfRule type="cellIs" dxfId="4744" priority="2491" operator="equal">
      <formula>"vrij"</formula>
    </cfRule>
    <cfRule type="cellIs" dxfId="4743" priority="2492" operator="equal">
      <formula>"verplicht"</formula>
    </cfRule>
  </conditionalFormatting>
  <conditionalFormatting sqref="E157">
    <cfRule type="cellIs" dxfId="4742" priority="2459" operator="equal">
      <formula>"uitstekend"</formula>
    </cfRule>
  </conditionalFormatting>
  <conditionalFormatting sqref="E157">
    <cfRule type="cellIs" dxfId="4741" priority="2460" operator="equal">
      <formula>"goed"</formula>
    </cfRule>
    <cfRule type="cellIs" dxfId="4740" priority="2461" operator="equal">
      <formula>"niet voldaan"</formula>
    </cfRule>
    <cfRule type="expression" dxfId="4739" priority="2462">
      <formula>E157="beter"</formula>
    </cfRule>
    <cfRule type="cellIs" dxfId="4738" priority="2463" operator="equal">
      <formula>"vrij"</formula>
    </cfRule>
    <cfRule type="cellIs" dxfId="4737" priority="2464" operator="equal">
      <formula>"verplicht"</formula>
    </cfRule>
  </conditionalFormatting>
  <conditionalFormatting sqref="F157">
    <cfRule type="cellIs" dxfId="4736" priority="2452" operator="equal">
      <formula>"uitstekend"</formula>
    </cfRule>
  </conditionalFormatting>
  <conditionalFormatting sqref="F157">
    <cfRule type="cellIs" dxfId="4735" priority="2453" operator="equal">
      <formula>"niet voldaan"</formula>
    </cfRule>
    <cfRule type="cellIs" dxfId="4734" priority="2454" operator="equal">
      <formula>"vrij"</formula>
    </cfRule>
    <cfRule type="cellIs" dxfId="4733" priority="2455" operator="equal">
      <formula>"verplicht"</formula>
    </cfRule>
  </conditionalFormatting>
  <conditionalFormatting sqref="E163">
    <cfRule type="cellIs" dxfId="4732" priority="2445" operator="equal">
      <formula>"uitstekend"</formula>
    </cfRule>
  </conditionalFormatting>
  <conditionalFormatting sqref="E163">
    <cfRule type="cellIs" dxfId="4731" priority="2446" operator="equal">
      <formula>"goed"</formula>
    </cfRule>
    <cfRule type="cellIs" dxfId="4730" priority="2447" operator="equal">
      <formula>"niet voldaan"</formula>
    </cfRule>
    <cfRule type="expression" dxfId="4729" priority="2448">
      <formula>E163="beter"</formula>
    </cfRule>
    <cfRule type="cellIs" dxfId="4728" priority="2449" operator="equal">
      <formula>"vrij"</formula>
    </cfRule>
    <cfRule type="cellIs" dxfId="4727" priority="2450" operator="equal">
      <formula>"verplicht"</formula>
    </cfRule>
  </conditionalFormatting>
  <conditionalFormatting sqref="F163">
    <cfRule type="cellIs" dxfId="4726" priority="2438" operator="equal">
      <formula>"uitstekend"</formula>
    </cfRule>
  </conditionalFormatting>
  <conditionalFormatting sqref="F163">
    <cfRule type="cellIs" dxfId="4725" priority="2439" operator="equal">
      <formula>"niet voldaan"</formula>
    </cfRule>
    <cfRule type="cellIs" dxfId="4724" priority="2440" operator="equal">
      <formula>"vrij"</formula>
    </cfRule>
    <cfRule type="cellIs" dxfId="4723" priority="2441" operator="equal">
      <formula>"verplicht"</formula>
    </cfRule>
  </conditionalFormatting>
  <conditionalFormatting sqref="E138">
    <cfRule type="cellIs" dxfId="4722" priority="2431" operator="equal">
      <formula>"uitstekend"</formula>
    </cfRule>
  </conditionalFormatting>
  <conditionalFormatting sqref="E138">
    <cfRule type="cellIs" dxfId="4721" priority="2432" operator="equal">
      <formula>"goed"</formula>
    </cfRule>
    <cfRule type="cellIs" dxfId="4720" priority="2433" operator="equal">
      <formula>"niet voldaan"</formula>
    </cfRule>
    <cfRule type="expression" dxfId="4719" priority="2434">
      <formula>E138="beter"</formula>
    </cfRule>
    <cfRule type="cellIs" dxfId="4718" priority="2435" operator="equal">
      <formula>"vrij"</formula>
    </cfRule>
    <cfRule type="cellIs" dxfId="4717" priority="2436" operator="equal">
      <formula>"verplicht"</formula>
    </cfRule>
  </conditionalFormatting>
  <conditionalFormatting sqref="F138">
    <cfRule type="cellIs" dxfId="4716" priority="2424" operator="equal">
      <formula>"uitstekend"</formula>
    </cfRule>
  </conditionalFormatting>
  <conditionalFormatting sqref="F138">
    <cfRule type="cellIs" dxfId="4715" priority="2425" operator="equal">
      <formula>"niet voldaan"</formula>
    </cfRule>
    <cfRule type="cellIs" dxfId="4714" priority="2426" operator="equal">
      <formula>"vrij"</formula>
    </cfRule>
    <cfRule type="cellIs" dxfId="4713" priority="2427" operator="equal">
      <formula>"verplicht"</formula>
    </cfRule>
  </conditionalFormatting>
  <conditionalFormatting sqref="E71">
    <cfRule type="cellIs" dxfId="4712" priority="2417" operator="equal">
      <formula>"uitstekend"</formula>
    </cfRule>
  </conditionalFormatting>
  <conditionalFormatting sqref="E71">
    <cfRule type="cellIs" dxfId="4711" priority="2418" operator="equal">
      <formula>"goed"</formula>
    </cfRule>
    <cfRule type="cellIs" dxfId="4710" priority="2419" operator="equal">
      <formula>"niet voldaan"</formula>
    </cfRule>
    <cfRule type="expression" dxfId="4709" priority="2420">
      <formula>E71="beter"</formula>
    </cfRule>
    <cfRule type="cellIs" dxfId="4708" priority="2421" operator="equal">
      <formula>"vrij"</formula>
    </cfRule>
    <cfRule type="cellIs" dxfId="4707" priority="2422" operator="equal">
      <formula>"verplicht"</formula>
    </cfRule>
  </conditionalFormatting>
  <conditionalFormatting sqref="F71">
    <cfRule type="cellIs" dxfId="4706" priority="2410" operator="equal">
      <formula>"uitstekend"</formula>
    </cfRule>
  </conditionalFormatting>
  <conditionalFormatting sqref="F71">
    <cfRule type="cellIs" dxfId="4705" priority="2411" operator="equal">
      <formula>"niet voldaan"</formula>
    </cfRule>
    <cfRule type="cellIs" dxfId="4704" priority="2412" operator="equal">
      <formula>"vrij"</formula>
    </cfRule>
    <cfRule type="cellIs" dxfId="4703" priority="2413" operator="equal">
      <formula>"verplicht"</formula>
    </cfRule>
  </conditionalFormatting>
  <conditionalFormatting sqref="E72">
    <cfRule type="cellIs" dxfId="4702" priority="2403" operator="equal">
      <formula>"uitstekend"</formula>
    </cfRule>
  </conditionalFormatting>
  <conditionalFormatting sqref="E72">
    <cfRule type="cellIs" dxfId="4701" priority="2404" operator="equal">
      <formula>"goed"</formula>
    </cfRule>
    <cfRule type="cellIs" dxfId="4700" priority="2405" operator="equal">
      <formula>"niet voldaan"</formula>
    </cfRule>
    <cfRule type="expression" dxfId="4699" priority="2406">
      <formula>E72="beter"</formula>
    </cfRule>
    <cfRule type="cellIs" dxfId="4698" priority="2407" operator="equal">
      <formula>"vrij"</formula>
    </cfRule>
    <cfRule type="cellIs" dxfId="4697" priority="2408" operator="equal">
      <formula>"verplicht"</formula>
    </cfRule>
  </conditionalFormatting>
  <conditionalFormatting sqref="F72">
    <cfRule type="cellIs" dxfId="4696" priority="2396" operator="equal">
      <formula>"uitstekend"</formula>
    </cfRule>
  </conditionalFormatting>
  <conditionalFormatting sqref="F72">
    <cfRule type="cellIs" dxfId="4695" priority="2397" operator="equal">
      <formula>"niet voldaan"</formula>
    </cfRule>
    <cfRule type="cellIs" dxfId="4694" priority="2398" operator="equal">
      <formula>"vrij"</formula>
    </cfRule>
    <cfRule type="cellIs" dxfId="4693" priority="2399" operator="equal">
      <formula>"verplicht"</formula>
    </cfRule>
  </conditionalFormatting>
  <conditionalFormatting sqref="E153">
    <cfRule type="cellIs" dxfId="4692" priority="2282" operator="equal">
      <formula>"uitstekend"</formula>
    </cfRule>
    <cfRule type="cellIs" dxfId="4691" priority="2283" operator="equal">
      <formula>"goed"</formula>
    </cfRule>
    <cfRule type="cellIs" dxfId="4690" priority="2284" operator="equal">
      <formula>"niet voldaan"</formula>
    </cfRule>
    <cfRule type="expression" dxfId="4689" priority="2285">
      <formula>E153="beter"</formula>
    </cfRule>
  </conditionalFormatting>
  <conditionalFormatting sqref="E153">
    <cfRule type="cellIs" dxfId="4688" priority="2286" operator="equal">
      <formula>"vrij"</formula>
    </cfRule>
    <cfRule type="cellIs" dxfId="4687" priority="2287" operator="equal">
      <formula>"verplicht"</formula>
    </cfRule>
  </conditionalFormatting>
  <conditionalFormatting sqref="F153">
    <cfRule type="cellIs" dxfId="4686" priority="2277" operator="equal">
      <formula>"vrij"</formula>
    </cfRule>
    <cfRule type="cellIs" dxfId="4685" priority="2278" operator="equal">
      <formula>"verplicht"</formula>
    </cfRule>
  </conditionalFormatting>
  <conditionalFormatting sqref="E209">
    <cfRule type="cellIs" dxfId="4684" priority="2238" operator="equal">
      <formula>"uitstekend"</formula>
    </cfRule>
    <cfRule type="cellIs" dxfId="4683" priority="2239" operator="equal">
      <formula>"goed"</formula>
    </cfRule>
    <cfRule type="cellIs" dxfId="4682" priority="2240" operator="equal">
      <formula>"niet voldaan"</formula>
    </cfRule>
    <cfRule type="expression" dxfId="4681" priority="2241">
      <formula>E209="beter"</formula>
    </cfRule>
  </conditionalFormatting>
  <conditionalFormatting sqref="E209">
    <cfRule type="cellIs" dxfId="4680" priority="2242" operator="equal">
      <formula>"vrij"</formula>
    </cfRule>
    <cfRule type="cellIs" dxfId="4679" priority="2243" operator="equal">
      <formula>"verplicht"</formula>
    </cfRule>
  </conditionalFormatting>
  <conditionalFormatting sqref="F209">
    <cfRule type="cellIs" dxfId="4678" priority="2233" operator="equal">
      <formula>"vrij"</formula>
    </cfRule>
    <cfRule type="cellIs" dxfId="4677" priority="2234" operator="equal">
      <formula>"verplicht"</formula>
    </cfRule>
  </conditionalFormatting>
  <conditionalFormatting sqref="E216">
    <cfRule type="cellIs" dxfId="4676" priority="2224" operator="equal">
      <formula>"uitstekend"</formula>
    </cfRule>
    <cfRule type="cellIs" dxfId="4675" priority="2225" operator="equal">
      <formula>"goed"</formula>
    </cfRule>
    <cfRule type="cellIs" dxfId="4674" priority="2226" operator="equal">
      <formula>"niet voldaan"</formula>
    </cfRule>
    <cfRule type="expression" dxfId="4673" priority="2227">
      <formula>E216="beter"</formula>
    </cfRule>
  </conditionalFormatting>
  <conditionalFormatting sqref="E216">
    <cfRule type="cellIs" dxfId="4672" priority="2228" operator="equal">
      <formula>"vrij"</formula>
    </cfRule>
    <cfRule type="cellIs" dxfId="4671" priority="2229" operator="equal">
      <formula>"verplicht"</formula>
    </cfRule>
  </conditionalFormatting>
  <conditionalFormatting sqref="F216">
    <cfRule type="cellIs" dxfId="4670" priority="2219" operator="equal">
      <formula>"vrij"</formula>
    </cfRule>
    <cfRule type="cellIs" dxfId="4669" priority="2220" operator="equal">
      <formula>"verplicht"</formula>
    </cfRule>
  </conditionalFormatting>
  <conditionalFormatting sqref="E175">
    <cfRule type="cellIs" dxfId="4668" priority="2210" operator="equal">
      <formula>"uitstekend"</formula>
    </cfRule>
    <cfRule type="cellIs" dxfId="4667" priority="2211" operator="equal">
      <formula>"goed"</formula>
    </cfRule>
    <cfRule type="cellIs" dxfId="4666" priority="2212" operator="equal">
      <formula>"niet voldaan"</formula>
    </cfRule>
    <cfRule type="expression" dxfId="4665" priority="2213">
      <formula>E175="beter"</formula>
    </cfRule>
  </conditionalFormatting>
  <conditionalFormatting sqref="E175">
    <cfRule type="cellIs" dxfId="4664" priority="2214" operator="equal">
      <formula>"vrij"</formula>
    </cfRule>
    <cfRule type="cellIs" dxfId="4663" priority="2215" operator="equal">
      <formula>"verplicht"</formula>
    </cfRule>
  </conditionalFormatting>
  <conditionalFormatting sqref="F175">
    <cfRule type="cellIs" dxfId="4662" priority="2205" operator="equal">
      <formula>"vrij"</formula>
    </cfRule>
    <cfRule type="cellIs" dxfId="4661" priority="2206" operator="equal">
      <formula>"verplicht"</formula>
    </cfRule>
  </conditionalFormatting>
  <conditionalFormatting sqref="E159">
    <cfRule type="cellIs" dxfId="4660" priority="2196" operator="equal">
      <formula>"uitstekend"</formula>
    </cfRule>
    <cfRule type="cellIs" dxfId="4659" priority="2197" operator="equal">
      <formula>"goed"</formula>
    </cfRule>
    <cfRule type="cellIs" dxfId="4658" priority="2198" operator="equal">
      <formula>"niet voldaan"</formula>
    </cfRule>
    <cfRule type="expression" dxfId="4657" priority="2199">
      <formula>E159="beter"</formula>
    </cfRule>
  </conditionalFormatting>
  <conditionalFormatting sqref="E159">
    <cfRule type="cellIs" dxfId="4656" priority="2200" operator="equal">
      <formula>"vrij"</formula>
    </cfRule>
    <cfRule type="cellIs" dxfId="4655" priority="2201" operator="equal">
      <formula>"verplicht"</formula>
    </cfRule>
  </conditionalFormatting>
  <conditionalFormatting sqref="F159">
    <cfRule type="cellIs" dxfId="4654" priority="2191" operator="equal">
      <formula>"vrij"</formula>
    </cfRule>
    <cfRule type="cellIs" dxfId="4653" priority="2192" operator="equal">
      <formula>"verplicht"</formula>
    </cfRule>
  </conditionalFormatting>
  <conditionalFormatting sqref="E104">
    <cfRule type="cellIs" dxfId="4652" priority="2168" operator="equal">
      <formula>"uitstekend"</formula>
    </cfRule>
    <cfRule type="cellIs" dxfId="4651" priority="2169" operator="equal">
      <formula>"goed"</formula>
    </cfRule>
    <cfRule type="cellIs" dxfId="4650" priority="2170" operator="equal">
      <formula>"niet voldaan"</formula>
    </cfRule>
    <cfRule type="expression" dxfId="4649" priority="2171">
      <formula>E104="beter"</formula>
    </cfRule>
  </conditionalFormatting>
  <conditionalFormatting sqref="E104">
    <cfRule type="cellIs" dxfId="4648" priority="2172" operator="equal">
      <formula>"vrij"</formula>
    </cfRule>
    <cfRule type="cellIs" dxfId="4647" priority="2173" operator="equal">
      <formula>"verplicht"</formula>
    </cfRule>
  </conditionalFormatting>
  <conditionalFormatting sqref="F104">
    <cfRule type="cellIs" dxfId="4646" priority="2163" operator="equal">
      <formula>"vrij"</formula>
    </cfRule>
    <cfRule type="cellIs" dxfId="4645" priority="2164" operator="equal">
      <formula>"verplicht"</formula>
    </cfRule>
  </conditionalFormatting>
  <conditionalFormatting sqref="E102">
    <cfRule type="cellIs" dxfId="4644" priority="2154" operator="equal">
      <formula>"uitstekend"</formula>
    </cfRule>
    <cfRule type="cellIs" dxfId="4643" priority="2155" operator="equal">
      <formula>"goed"</formula>
    </cfRule>
    <cfRule type="cellIs" dxfId="4642" priority="2156" operator="equal">
      <formula>"niet voldaan"</formula>
    </cfRule>
    <cfRule type="expression" dxfId="4641" priority="2157">
      <formula>E102="beter"</formula>
    </cfRule>
  </conditionalFormatting>
  <conditionalFormatting sqref="E102">
    <cfRule type="cellIs" dxfId="4640" priority="2158" operator="equal">
      <formula>"vrij"</formula>
    </cfRule>
    <cfRule type="cellIs" dxfId="4639" priority="2159" operator="equal">
      <formula>"verplicht"</formula>
    </cfRule>
  </conditionalFormatting>
  <conditionalFormatting sqref="F102">
    <cfRule type="cellIs" dxfId="4638" priority="2149" operator="equal">
      <formula>"vrij"</formula>
    </cfRule>
    <cfRule type="cellIs" dxfId="4637" priority="2150" operator="equal">
      <formula>"verplicht"</formula>
    </cfRule>
  </conditionalFormatting>
  <conditionalFormatting sqref="F49">
    <cfRule type="cellIs" dxfId="4636" priority="2135" operator="equal">
      <formula>"vrij"</formula>
    </cfRule>
    <cfRule type="cellIs" dxfId="4635" priority="2136" operator="equal">
      <formula>"verplicht"</formula>
    </cfRule>
  </conditionalFormatting>
  <conditionalFormatting sqref="F50">
    <cfRule type="cellIs" dxfId="4634" priority="2121" operator="equal">
      <formula>"vrij"</formula>
    </cfRule>
    <cfRule type="cellIs" dxfId="4633" priority="2122" operator="equal">
      <formula>"verplicht"</formula>
    </cfRule>
  </conditionalFormatting>
  <conditionalFormatting sqref="E155">
    <cfRule type="cellIs" dxfId="4632" priority="2096" operator="equal">
      <formula>"vrij"</formula>
    </cfRule>
    <cfRule type="cellIs" dxfId="4631" priority="2097" operator="equal">
      <formula>"verplicht"</formula>
    </cfRule>
  </conditionalFormatting>
  <conditionalFormatting sqref="E161">
    <cfRule type="cellIs" dxfId="4630" priority="2092" operator="equal">
      <formula>"vrij"</formula>
    </cfRule>
    <cfRule type="cellIs" dxfId="4629" priority="2093" operator="equal">
      <formula>"verplicht"</formula>
    </cfRule>
  </conditionalFormatting>
  <conditionalFormatting sqref="K124">
    <cfRule type="cellIs" dxfId="4628" priority="2085" operator="equal">
      <formula>"uitstekend"</formula>
    </cfRule>
    <cfRule type="cellIs" dxfId="4627" priority="2086" operator="equal">
      <formula>"goed"</formula>
    </cfRule>
    <cfRule type="cellIs" dxfId="4626" priority="2087" operator="equal">
      <formula>"niet voldaan"</formula>
    </cfRule>
    <cfRule type="cellIs" dxfId="4625" priority="2088" operator="equal">
      <formula>"beter"</formula>
    </cfRule>
  </conditionalFormatting>
  <conditionalFormatting sqref="E125">
    <cfRule type="cellIs" dxfId="4624" priority="2081" operator="equal">
      <formula>"vrij"</formula>
    </cfRule>
    <cfRule type="cellIs" dxfId="4623" priority="2082" operator="equal">
      <formula>"verplicht"</formula>
    </cfRule>
  </conditionalFormatting>
  <conditionalFormatting sqref="B125">
    <cfRule type="expression" dxfId="4622" priority="2080">
      <formula>nBIN1=FALSE</formula>
    </cfRule>
  </conditionalFormatting>
  <conditionalFormatting sqref="I125">
    <cfRule type="expression" dxfId="4621" priority="2079">
      <formula>nBIN1=FALSE</formula>
    </cfRule>
  </conditionalFormatting>
  <conditionalFormatting sqref="H125">
    <cfRule type="expression" dxfId="4620" priority="2078">
      <formula>nBIN1=FALSE</formula>
    </cfRule>
  </conditionalFormatting>
  <conditionalFormatting sqref="E32">
    <cfRule type="cellIs" dxfId="4619" priority="2071" operator="equal">
      <formula>"vrij"</formula>
    </cfRule>
    <cfRule type="cellIs" dxfId="4618" priority="2072" operator="equal">
      <formula>"verplicht"</formula>
    </cfRule>
  </conditionalFormatting>
  <conditionalFormatting sqref="E43">
    <cfRule type="cellIs" dxfId="4617" priority="2044" operator="equal">
      <formula>"vrij"</formula>
    </cfRule>
    <cfRule type="cellIs" dxfId="4616" priority="2045" operator="equal">
      <formula>"verplicht"</formula>
    </cfRule>
  </conditionalFormatting>
  <conditionalFormatting sqref="E49:E50">
    <cfRule type="cellIs" dxfId="4615" priority="2026" operator="equal">
      <formula>"vrij"</formula>
    </cfRule>
    <cfRule type="cellIs" dxfId="4614" priority="2027" operator="equal">
      <formula>"verplicht"</formula>
    </cfRule>
  </conditionalFormatting>
  <conditionalFormatting sqref="E36:E37">
    <cfRule type="cellIs" dxfId="4613" priority="2017" operator="equal">
      <formula>"vrij"</formula>
    </cfRule>
    <cfRule type="cellIs" dxfId="4612" priority="2018" operator="equal">
      <formula>"verplicht"</formula>
    </cfRule>
  </conditionalFormatting>
  <conditionalFormatting sqref="E46:E47">
    <cfRule type="cellIs" dxfId="4611" priority="2011" operator="equal">
      <formula>"vrij"</formula>
    </cfRule>
    <cfRule type="cellIs" dxfId="4610" priority="2012" operator="equal">
      <formula>"verplicht"</formula>
    </cfRule>
  </conditionalFormatting>
  <conditionalFormatting sqref="E53:E55">
    <cfRule type="cellIs" dxfId="4609" priority="2008" operator="equal">
      <formula>"vrij"</formula>
    </cfRule>
    <cfRule type="cellIs" dxfId="4608" priority="2009" operator="equal">
      <formula>"verplicht"</formula>
    </cfRule>
  </conditionalFormatting>
  <conditionalFormatting sqref="E58">
    <cfRule type="cellIs" dxfId="4607" priority="2005" operator="equal">
      <formula>"vrij"</formula>
    </cfRule>
    <cfRule type="cellIs" dxfId="4606" priority="2006" operator="equal">
      <formula>"verplicht"</formula>
    </cfRule>
  </conditionalFormatting>
  <conditionalFormatting sqref="E61:E62">
    <cfRule type="cellIs" dxfId="4605" priority="2002" operator="equal">
      <formula>"vrij"</formula>
    </cfRule>
    <cfRule type="cellIs" dxfId="4604" priority="2003" operator="equal">
      <formula>"verplicht"</formula>
    </cfRule>
  </conditionalFormatting>
  <conditionalFormatting sqref="E65">
    <cfRule type="cellIs" dxfId="4603" priority="1999" operator="equal">
      <formula>"vrij"</formula>
    </cfRule>
    <cfRule type="cellIs" dxfId="4602" priority="2000" operator="equal">
      <formula>"verplicht"</formula>
    </cfRule>
  </conditionalFormatting>
  <conditionalFormatting sqref="E68:E69">
    <cfRule type="cellIs" dxfId="4601" priority="1996" operator="equal">
      <formula>"vrij"</formula>
    </cfRule>
    <cfRule type="cellIs" dxfId="4600" priority="1997" operator="equal">
      <formula>"verplicht"</formula>
    </cfRule>
  </conditionalFormatting>
  <conditionalFormatting sqref="F219">
    <cfRule type="cellIs" dxfId="4599" priority="1980" operator="equal">
      <formula>"vrij"</formula>
    </cfRule>
    <cfRule type="cellIs" dxfId="4598" priority="1981" operator="equal">
      <formula>"verplicht"</formula>
    </cfRule>
  </conditionalFormatting>
  <conditionalFormatting sqref="E220:E222">
    <cfRule type="cellIs" dxfId="4597" priority="1976" operator="equal">
      <formula>"vrij"</formula>
    </cfRule>
    <cfRule type="cellIs" dxfId="4596" priority="1977" operator="equal">
      <formula>"verplicht"</formula>
    </cfRule>
  </conditionalFormatting>
  <conditionalFormatting sqref="F220:F222">
    <cfRule type="cellIs" dxfId="4595" priority="1970" operator="equal">
      <formula>"vrij"</formula>
    </cfRule>
    <cfRule type="cellIs" dxfId="4594" priority="1971" operator="equal">
      <formula>"verplicht"</formula>
    </cfRule>
  </conditionalFormatting>
  <conditionalFormatting sqref="E219">
    <cfRule type="cellIs" dxfId="4593" priority="1966" operator="equal">
      <formula>"vrij"</formula>
    </cfRule>
    <cfRule type="cellIs" dxfId="4592" priority="1967" operator="equal">
      <formula>"verplicht"</formula>
    </cfRule>
  </conditionalFormatting>
  <conditionalFormatting sqref="K211">
    <cfRule type="cellIs" dxfId="4591" priority="1837" operator="equal">
      <formula>"uitstekend"</formula>
    </cfRule>
    <cfRule type="cellIs" dxfId="4590" priority="1838" operator="equal">
      <formula>"goed"</formula>
    </cfRule>
    <cfRule type="cellIs" dxfId="4589" priority="1839" operator="equal">
      <formula>"niet voldaan"</formula>
    </cfRule>
    <cfRule type="cellIs" dxfId="4588" priority="1840" operator="equal">
      <formula>"beter"</formula>
    </cfRule>
  </conditionalFormatting>
  <conditionalFormatting sqref="E128:E129">
    <cfRule type="cellIs" dxfId="4587" priority="1797" operator="equal">
      <formula>"vrij"</formula>
    </cfRule>
    <cfRule type="cellIs" dxfId="4586" priority="1798" operator="equal">
      <formula>"verplicht"</formula>
    </cfRule>
  </conditionalFormatting>
  <conditionalFormatting sqref="I128:I129">
    <cfRule type="expression" dxfId="4585" priority="1795">
      <formula>nBIN1=FALSE</formula>
    </cfRule>
  </conditionalFormatting>
  <conditionalFormatting sqref="B128:B129">
    <cfRule type="expression" dxfId="4584" priority="1796">
      <formula>nBIN1=FALSE</formula>
    </cfRule>
  </conditionalFormatting>
  <conditionalFormatting sqref="H128:H129">
    <cfRule type="expression" dxfId="4583" priority="1794">
      <formula>nBIN1=FALSE</formula>
    </cfRule>
  </conditionalFormatting>
  <conditionalFormatting sqref="E129">
    <cfRule type="cellIs" dxfId="4582" priority="1792" operator="equal">
      <formula>"vrij"</formula>
    </cfRule>
    <cfRule type="cellIs" dxfId="4581" priority="1793" operator="equal">
      <formula>"verplicht"</formula>
    </cfRule>
  </conditionalFormatting>
  <conditionalFormatting sqref="I129">
    <cfRule type="expression" dxfId="4580" priority="1790">
      <formula>nBIN1=FALSE</formula>
    </cfRule>
  </conditionalFormatting>
  <conditionalFormatting sqref="B129">
    <cfRule type="expression" dxfId="4579" priority="1791">
      <formula>nBIN1=FALSE</formula>
    </cfRule>
  </conditionalFormatting>
  <conditionalFormatting sqref="H129">
    <cfRule type="expression" dxfId="4578" priority="1789">
      <formula>nBIN1=FALSE</formula>
    </cfRule>
  </conditionalFormatting>
  <conditionalFormatting sqref="E39:E40">
    <cfRule type="cellIs" dxfId="4577" priority="1785" operator="equal">
      <formula>"vrij"</formula>
    </cfRule>
    <cfRule type="cellIs" dxfId="4576" priority="1786" operator="equal">
      <formula>"verplicht"</formula>
    </cfRule>
  </conditionalFormatting>
  <conditionalFormatting sqref="K42">
    <cfRule type="cellIs" dxfId="4575" priority="1768" operator="equal">
      <formula>"uitstekend"</formula>
    </cfRule>
    <cfRule type="cellIs" dxfId="4574" priority="1769" operator="equal">
      <formula>"goed"</formula>
    </cfRule>
    <cfRule type="cellIs" dxfId="4573" priority="1770" operator="equal">
      <formula>"niet voldaan"</formula>
    </cfRule>
    <cfRule type="cellIs" dxfId="4572" priority="1771" operator="equal">
      <formula>"beter"</formula>
    </cfRule>
  </conditionalFormatting>
  <conditionalFormatting sqref="K45">
    <cfRule type="cellIs" dxfId="4571" priority="1764" operator="equal">
      <formula>"uitstekend"</formula>
    </cfRule>
    <cfRule type="cellIs" dxfId="4570" priority="1765" operator="equal">
      <formula>"goed"</formula>
    </cfRule>
    <cfRule type="cellIs" dxfId="4569" priority="1766" operator="equal">
      <formula>"niet voldaan"</formula>
    </cfRule>
    <cfRule type="cellIs" dxfId="4568" priority="1767" operator="equal">
      <formula>"beter"</formula>
    </cfRule>
  </conditionalFormatting>
  <conditionalFormatting sqref="K60">
    <cfRule type="cellIs" dxfId="4567" priority="1760" operator="equal">
      <formula>"uitstekend"</formula>
    </cfRule>
    <cfRule type="cellIs" dxfId="4566" priority="1761" operator="equal">
      <formula>"goed"</formula>
    </cfRule>
    <cfRule type="cellIs" dxfId="4565" priority="1762" operator="equal">
      <formula>"niet voldaan"</formula>
    </cfRule>
    <cfRule type="cellIs" dxfId="4564" priority="1763" operator="equal">
      <formula>"beter"</formula>
    </cfRule>
  </conditionalFormatting>
  <conditionalFormatting sqref="J20">
    <cfRule type="expression" dxfId="4563" priority="1707">
      <formula>nBIN1=FALSE</formula>
    </cfRule>
  </conditionalFormatting>
  <conditionalFormatting sqref="J23">
    <cfRule type="expression" dxfId="4562" priority="1706">
      <formula>nBIN1=FALSE</formula>
    </cfRule>
  </conditionalFormatting>
  <conditionalFormatting sqref="J9">
    <cfRule type="expression" dxfId="4561" priority="1705">
      <formula>nBIN1=FALSE</formula>
    </cfRule>
  </conditionalFormatting>
  <conditionalFormatting sqref="J32">
    <cfRule type="expression" dxfId="4560" priority="1704">
      <formula>nBIN1=FALSE</formula>
    </cfRule>
  </conditionalFormatting>
  <conditionalFormatting sqref="J33">
    <cfRule type="expression" dxfId="4559" priority="1703">
      <formula>nBIN1=FALSE</formula>
    </cfRule>
  </conditionalFormatting>
  <conditionalFormatting sqref="J36">
    <cfRule type="expression" dxfId="4558" priority="1702">
      <formula>nBIN1=FALSE</formula>
    </cfRule>
  </conditionalFormatting>
  <conditionalFormatting sqref="J37">
    <cfRule type="expression" dxfId="4557" priority="1701">
      <formula>nBIN1=FALSE</formula>
    </cfRule>
  </conditionalFormatting>
  <conditionalFormatting sqref="J39">
    <cfRule type="expression" dxfId="4556" priority="1700">
      <formula>nBIN1=FALSE</formula>
    </cfRule>
  </conditionalFormatting>
  <conditionalFormatting sqref="J40">
    <cfRule type="expression" dxfId="4555" priority="1699">
      <formula>nBIN1=FALSE</formula>
    </cfRule>
  </conditionalFormatting>
  <conditionalFormatting sqref="J43">
    <cfRule type="expression" dxfId="4554" priority="1698">
      <formula>nBIN1=FALSE</formula>
    </cfRule>
  </conditionalFormatting>
  <conditionalFormatting sqref="J46:J47">
    <cfRule type="expression" dxfId="4553" priority="1697">
      <formula>nBIN1=FALSE</formula>
    </cfRule>
  </conditionalFormatting>
  <conditionalFormatting sqref="J49:J50">
    <cfRule type="expression" dxfId="4552" priority="1696">
      <formula>nBIN1=FALSE</formula>
    </cfRule>
  </conditionalFormatting>
  <conditionalFormatting sqref="J53:J55">
    <cfRule type="expression" dxfId="4551" priority="1695">
      <formula>nBIN1=FALSE</formula>
    </cfRule>
  </conditionalFormatting>
  <conditionalFormatting sqref="J58">
    <cfRule type="expression" dxfId="4550" priority="1694">
      <formula>nBIN1=FALSE</formula>
    </cfRule>
  </conditionalFormatting>
  <conditionalFormatting sqref="J61:J62">
    <cfRule type="expression" dxfId="4549" priority="1693">
      <formula>nBIN1=FALSE</formula>
    </cfRule>
  </conditionalFormatting>
  <conditionalFormatting sqref="J65">
    <cfRule type="expression" dxfId="4548" priority="1692">
      <formula>nBIN1=FALSE</formula>
    </cfRule>
  </conditionalFormatting>
  <conditionalFormatting sqref="J68:J69">
    <cfRule type="expression" dxfId="4547" priority="1691">
      <formula>nBIN1=FALSE</formula>
    </cfRule>
  </conditionalFormatting>
  <conditionalFormatting sqref="J71:J72">
    <cfRule type="expression" dxfId="4546" priority="1690">
      <formula>nBIN1=FALSE</formula>
    </cfRule>
  </conditionalFormatting>
  <conditionalFormatting sqref="J75">
    <cfRule type="expression" dxfId="4545" priority="1689">
      <formula>nBIN1=FALSE</formula>
    </cfRule>
  </conditionalFormatting>
  <conditionalFormatting sqref="J80:J87">
    <cfRule type="expression" dxfId="4544" priority="1688">
      <formula>nBIN1=FALSE</formula>
    </cfRule>
  </conditionalFormatting>
  <conditionalFormatting sqref="J90:J93">
    <cfRule type="expression" dxfId="4543" priority="1687">
      <formula>nBIN1=FALSE</formula>
    </cfRule>
  </conditionalFormatting>
  <conditionalFormatting sqref="J96:J100">
    <cfRule type="expression" dxfId="4542" priority="1686">
      <formula>nBIN1=FALSE</formula>
    </cfRule>
  </conditionalFormatting>
  <conditionalFormatting sqref="J102">
    <cfRule type="expression" dxfId="4541" priority="1685">
      <formula>nBIN1=FALSE</formula>
    </cfRule>
  </conditionalFormatting>
  <conditionalFormatting sqref="J104">
    <cfRule type="expression" dxfId="4540" priority="1684">
      <formula>nBIN1=FALSE</formula>
    </cfRule>
  </conditionalFormatting>
  <conditionalFormatting sqref="J106">
    <cfRule type="expression" dxfId="4539" priority="1683">
      <formula>nBIN1=FALSE</formula>
    </cfRule>
  </conditionalFormatting>
  <conditionalFormatting sqref="J108">
    <cfRule type="expression" dxfId="4538" priority="1682">
      <formula>nBIN1=FALSE</formula>
    </cfRule>
  </conditionalFormatting>
  <conditionalFormatting sqref="J110">
    <cfRule type="expression" dxfId="4537" priority="1681">
      <formula>nBIN1=FALSE</formula>
    </cfRule>
  </conditionalFormatting>
  <conditionalFormatting sqref="J113:J122">
    <cfRule type="expression" dxfId="4536" priority="1680">
      <formula>nBIN1=FALSE</formula>
    </cfRule>
  </conditionalFormatting>
  <conditionalFormatting sqref="J125">
    <cfRule type="expression" dxfId="4535" priority="1679">
      <formula>nBIN1=FALSE</formula>
    </cfRule>
  </conditionalFormatting>
  <conditionalFormatting sqref="J128:J129">
    <cfRule type="expression" dxfId="4534" priority="1678">
      <formula>nBIN1=FALSE</formula>
    </cfRule>
  </conditionalFormatting>
  <conditionalFormatting sqref="J132">
    <cfRule type="expression" dxfId="4533" priority="1677">
      <formula>nBIN1=FALSE</formula>
    </cfRule>
  </conditionalFormatting>
  <conditionalFormatting sqref="J135">
    <cfRule type="expression" dxfId="4532" priority="1676">
      <formula>nBIN1=FALSE</formula>
    </cfRule>
  </conditionalFormatting>
  <conditionalFormatting sqref="J138">
    <cfRule type="expression" dxfId="4531" priority="1675">
      <formula>nBIN1=FALSE</formula>
    </cfRule>
  </conditionalFormatting>
  <conditionalFormatting sqref="J141">
    <cfRule type="expression" dxfId="4530" priority="1674">
      <formula>nBIN1=FALSE</formula>
    </cfRule>
  </conditionalFormatting>
  <conditionalFormatting sqref="J144:J146">
    <cfRule type="expression" dxfId="4529" priority="1673">
      <formula>nBIN1=FALSE</formula>
    </cfRule>
  </conditionalFormatting>
  <conditionalFormatting sqref="J149:J151">
    <cfRule type="expression" dxfId="4528" priority="1672">
      <formula>nBIN1=FALSE</formula>
    </cfRule>
  </conditionalFormatting>
  <conditionalFormatting sqref="J153">
    <cfRule type="expression" dxfId="4527" priority="1671">
      <formula>nBIN1=FALSE</formula>
    </cfRule>
  </conditionalFormatting>
  <conditionalFormatting sqref="J155">
    <cfRule type="expression" dxfId="4526" priority="1670">
      <formula>nBIN1=FALSE</formula>
    </cfRule>
  </conditionalFormatting>
  <conditionalFormatting sqref="J157">
    <cfRule type="expression" dxfId="4525" priority="1669">
      <formula>nBIN1=FALSE</formula>
    </cfRule>
  </conditionalFormatting>
  <conditionalFormatting sqref="J159">
    <cfRule type="expression" dxfId="4524" priority="1668">
      <formula>nBIN1=FALSE</formula>
    </cfRule>
  </conditionalFormatting>
  <conditionalFormatting sqref="J161">
    <cfRule type="expression" dxfId="4523" priority="1667">
      <formula>nBIN1=FALSE</formula>
    </cfRule>
  </conditionalFormatting>
  <conditionalFormatting sqref="J163">
    <cfRule type="expression" dxfId="4522" priority="1666">
      <formula>nBIN1=FALSE</formula>
    </cfRule>
  </conditionalFormatting>
  <conditionalFormatting sqref="J168">
    <cfRule type="expression" dxfId="4521" priority="1665">
      <formula>nBIN1=FALSE</formula>
    </cfRule>
  </conditionalFormatting>
  <conditionalFormatting sqref="J171:J173">
    <cfRule type="expression" dxfId="4520" priority="1664">
      <formula>nBIN1=FALSE</formula>
    </cfRule>
  </conditionalFormatting>
  <conditionalFormatting sqref="J175">
    <cfRule type="expression" dxfId="4519" priority="1663">
      <formula>nBIN1=FALSE</formula>
    </cfRule>
  </conditionalFormatting>
  <conditionalFormatting sqref="J178:J180">
    <cfRule type="expression" dxfId="4518" priority="1662">
      <formula>nBIN1=FALSE</formula>
    </cfRule>
  </conditionalFormatting>
  <conditionalFormatting sqref="J183:J185">
    <cfRule type="expression" dxfId="4517" priority="1661">
      <formula>nBIN1=FALSE</formula>
    </cfRule>
  </conditionalFormatting>
  <conditionalFormatting sqref="J188:J189">
    <cfRule type="expression" dxfId="4516" priority="1660">
      <formula>nBIN1=FALSE</formula>
    </cfRule>
  </conditionalFormatting>
  <conditionalFormatting sqref="J192">
    <cfRule type="expression" dxfId="4515" priority="1659">
      <formula>nBIN1=FALSE</formula>
    </cfRule>
  </conditionalFormatting>
  <conditionalFormatting sqref="J195:J196">
    <cfRule type="expression" dxfId="4514" priority="1658">
      <formula>nBIN1=FALSE</formula>
    </cfRule>
  </conditionalFormatting>
  <conditionalFormatting sqref="J199:J202">
    <cfRule type="expression" dxfId="4513" priority="1657">
      <formula>nBIN1=FALSE</formula>
    </cfRule>
  </conditionalFormatting>
  <conditionalFormatting sqref="J205:J207">
    <cfRule type="expression" dxfId="4512" priority="1656">
      <formula>nBIN1=FALSE</formula>
    </cfRule>
  </conditionalFormatting>
  <conditionalFormatting sqref="J209">
    <cfRule type="expression" dxfId="4511" priority="1655">
      <formula>nBIN1=FALSE</formula>
    </cfRule>
  </conditionalFormatting>
  <conditionalFormatting sqref="J212:J214">
    <cfRule type="expression" dxfId="4510" priority="1654">
      <formula>nBIN1=FALSE</formula>
    </cfRule>
  </conditionalFormatting>
  <conditionalFormatting sqref="J216">
    <cfRule type="expression" dxfId="4509" priority="1653">
      <formula>nBIN1=FALSE</formula>
    </cfRule>
  </conditionalFormatting>
  <conditionalFormatting sqref="J219:J222">
    <cfRule type="expression" dxfId="4508" priority="1652">
      <formula>nBIN1=FALSE</formula>
    </cfRule>
  </conditionalFormatting>
  <conditionalFormatting sqref="J225">
    <cfRule type="expression" dxfId="4507" priority="1651">
      <formula>nBIN1=FALSE</formula>
    </cfRule>
  </conditionalFormatting>
  <conditionalFormatting sqref="J226:J228">
    <cfRule type="expression" dxfId="4506" priority="1650">
      <formula>nBIN1=FALSE</formula>
    </cfRule>
  </conditionalFormatting>
  <conditionalFormatting sqref="J231:J232">
    <cfRule type="expression" dxfId="4505" priority="1649">
      <formula>nBIN1=FALSE</formula>
    </cfRule>
  </conditionalFormatting>
  <conditionalFormatting sqref="J237">
    <cfRule type="expression" dxfId="4504" priority="1648">
      <formula>nBIN1=FALSE</formula>
    </cfRule>
  </conditionalFormatting>
  <conditionalFormatting sqref="J240">
    <cfRule type="expression" dxfId="4503" priority="1647">
      <formula>nBIN1=FALSE</formula>
    </cfRule>
  </conditionalFormatting>
  <conditionalFormatting sqref="J243">
    <cfRule type="expression" dxfId="4502" priority="1646">
      <formula>nBIN1=FALSE</formula>
    </cfRule>
  </conditionalFormatting>
  <conditionalFormatting sqref="J246">
    <cfRule type="expression" dxfId="4501" priority="1645">
      <formula>nBIN1=FALSE</formula>
    </cfRule>
  </conditionalFormatting>
  <conditionalFormatting sqref="J249:J250">
    <cfRule type="expression" dxfId="4500" priority="1644">
      <formula>nBIN1=FALSE</formula>
    </cfRule>
  </conditionalFormatting>
  <conditionalFormatting sqref="J253:J254">
    <cfRule type="expression" dxfId="4499" priority="1643">
      <formula>nBIN1=FALSE</formula>
    </cfRule>
  </conditionalFormatting>
  <conditionalFormatting sqref="J257:J259">
    <cfRule type="expression" dxfId="4498" priority="1642">
      <formula>nBIN1=FALSE</formula>
    </cfRule>
  </conditionalFormatting>
  <conditionalFormatting sqref="J262:J265">
    <cfRule type="expression" dxfId="4497" priority="1641">
      <formula>nBIN1=FALSE</formula>
    </cfRule>
  </conditionalFormatting>
  <conditionalFormatting sqref="M55 M58 M61:M62 M65 M68:M69 M75 M72:M73">
    <cfRule type="expression" dxfId="4496" priority="185">
      <formula>nBIN1=FALSE</formula>
    </cfRule>
  </conditionalFormatting>
  <conditionalFormatting sqref="M80">
    <cfRule type="expression" dxfId="4495" priority="184">
      <formula>nBIN1=FALSE</formula>
    </cfRule>
  </conditionalFormatting>
  <conditionalFormatting sqref="M96 M98:M100">
    <cfRule type="expression" dxfId="4494" priority="182">
      <formula>nBIN1=FALSE</formula>
    </cfRule>
  </conditionalFormatting>
  <conditionalFormatting sqref="M132">
    <cfRule type="expression" dxfId="4493" priority="180">
      <formula>nBIN1=FALSE</formula>
    </cfRule>
  </conditionalFormatting>
  <conditionalFormatting sqref="M90:M93">
    <cfRule type="expression" dxfId="4492" priority="183">
      <formula>nBIN1=FALSE</formula>
    </cfRule>
  </conditionalFormatting>
  <conditionalFormatting sqref="M113:M122">
    <cfRule type="expression" dxfId="4491" priority="181">
      <formula>nBIN1=FALSE</formula>
    </cfRule>
  </conditionalFormatting>
  <conditionalFormatting sqref="M135">
    <cfRule type="expression" dxfId="4490" priority="179">
      <formula>nBIN1=FALSE</formula>
    </cfRule>
  </conditionalFormatting>
  <conditionalFormatting sqref="M144:M146">
    <cfRule type="expression" dxfId="4489" priority="178">
      <formula>nBIN1=FALSE</formula>
    </cfRule>
  </conditionalFormatting>
  <conditionalFormatting sqref="M141">
    <cfRule type="expression" dxfId="4488" priority="177">
      <formula>nBIN1=FALSE</formula>
    </cfRule>
  </conditionalFormatting>
  <conditionalFormatting sqref="M188:M189">
    <cfRule type="expression" dxfId="4487" priority="172">
      <formula>nBIN1=FALSE</formula>
    </cfRule>
  </conditionalFormatting>
  <conditionalFormatting sqref="M168">
    <cfRule type="expression" dxfId="4486" priority="176">
      <formula>nBIN1=FALSE</formula>
    </cfRule>
  </conditionalFormatting>
  <conditionalFormatting sqref="M171:M172">
    <cfRule type="expression" dxfId="4485" priority="175">
      <formula>nBIN1=FALSE</formula>
    </cfRule>
  </conditionalFormatting>
  <conditionalFormatting sqref="M178:M180">
    <cfRule type="expression" dxfId="4484" priority="174">
      <formula>nBIN1=FALSE</formula>
    </cfRule>
  </conditionalFormatting>
  <conditionalFormatting sqref="M183:M185">
    <cfRule type="expression" dxfId="4483" priority="173">
      <formula>nBIN1=FALSE</formula>
    </cfRule>
  </conditionalFormatting>
  <conditionalFormatting sqref="M201:M202">
    <cfRule type="expression" dxfId="4482" priority="169">
      <formula>nBIN1=FALSE</formula>
    </cfRule>
  </conditionalFormatting>
  <conditionalFormatting sqref="M195:M196">
    <cfRule type="expression" dxfId="4481" priority="171">
      <formula>nBIN1=FALSE</formula>
    </cfRule>
  </conditionalFormatting>
  <conditionalFormatting sqref="M199:M200">
    <cfRule type="expression" dxfId="4480" priority="170">
      <formula>nBIN1=FALSE</formula>
    </cfRule>
  </conditionalFormatting>
  <conditionalFormatting sqref="M205">
    <cfRule type="expression" dxfId="4479" priority="168">
      <formula>nBIN1=FALSE</formula>
    </cfRule>
  </conditionalFormatting>
  <conditionalFormatting sqref="M212:M214">
    <cfRule type="expression" dxfId="4478" priority="167">
      <formula>nBIN1=FALSE</formula>
    </cfRule>
  </conditionalFormatting>
  <conditionalFormatting sqref="M219:M222">
    <cfRule type="expression" dxfId="4477" priority="166">
      <formula>nBIN1=FALSE</formula>
    </cfRule>
  </conditionalFormatting>
  <conditionalFormatting sqref="M225:M228">
    <cfRule type="expression" dxfId="4476" priority="165">
      <formula>nBIN1=FALSE</formula>
    </cfRule>
  </conditionalFormatting>
  <conditionalFormatting sqref="M50">
    <cfRule type="expression" dxfId="4475" priority="164">
      <formula>nBIN1=FALSE</formula>
    </cfRule>
  </conditionalFormatting>
  <conditionalFormatting sqref="M66">
    <cfRule type="expression" dxfId="4474" priority="163">
      <formula>nBIN1=FALSE</formula>
    </cfRule>
  </conditionalFormatting>
  <conditionalFormatting sqref="M63">
    <cfRule type="expression" dxfId="4473" priority="162">
      <formula>nBIN1=FALSE</formula>
    </cfRule>
  </conditionalFormatting>
  <conditionalFormatting sqref="M51">
    <cfRule type="expression" dxfId="4472" priority="161">
      <formula>nBIN1=FALSE</formula>
    </cfRule>
  </conditionalFormatting>
  <conditionalFormatting sqref="M56">
    <cfRule type="expression" dxfId="4471" priority="160">
      <formula>nBIN1=FALSE</formula>
    </cfRule>
  </conditionalFormatting>
  <conditionalFormatting sqref="M78">
    <cfRule type="expression" dxfId="4470" priority="159">
      <formula>nBIN1=FALSE</formula>
    </cfRule>
  </conditionalFormatting>
  <conditionalFormatting sqref="M88">
    <cfRule type="expression" dxfId="4469" priority="158">
      <formula>nBIN1=FALSE</formula>
    </cfRule>
  </conditionalFormatting>
  <conditionalFormatting sqref="M94">
    <cfRule type="expression" dxfId="4468" priority="157">
      <formula>nBIN1=FALSE</formula>
    </cfRule>
  </conditionalFormatting>
  <conditionalFormatting sqref="M130">
    <cfRule type="expression" dxfId="4467" priority="156">
      <formula>nBIN1=FALSE</formula>
    </cfRule>
  </conditionalFormatting>
  <conditionalFormatting sqref="M123">
    <cfRule type="expression" dxfId="4466" priority="155">
      <formula>nBIN1=FALSE</formula>
    </cfRule>
  </conditionalFormatting>
  <conditionalFormatting sqref="M111">
    <cfRule type="expression" dxfId="4465" priority="154">
      <formula>nBIN1=FALSE</formula>
    </cfRule>
  </conditionalFormatting>
  <conditionalFormatting sqref="M139">
    <cfRule type="expression" dxfId="4464" priority="153">
      <formula>nBIN1=FALSE</formula>
    </cfRule>
  </conditionalFormatting>
  <conditionalFormatting sqref="M133">
    <cfRule type="expression" dxfId="4463" priority="152">
      <formula>nBIN1=FALSE</formula>
    </cfRule>
  </conditionalFormatting>
  <conditionalFormatting sqref="M142">
    <cfRule type="expression" dxfId="4462" priority="151">
      <formula>nBIN1=FALSE</formula>
    </cfRule>
  </conditionalFormatting>
  <conditionalFormatting sqref="M147">
    <cfRule type="expression" dxfId="4461" priority="150">
      <formula>nBIN1=FALSE</formula>
    </cfRule>
  </conditionalFormatting>
  <conditionalFormatting sqref="M164">
    <cfRule type="expression" dxfId="4460" priority="149">
      <formula>nBIN1=FALSE</formula>
    </cfRule>
  </conditionalFormatting>
  <conditionalFormatting sqref="M166">
    <cfRule type="expression" dxfId="4459" priority="148">
      <formula>nBIN1=FALSE</formula>
    </cfRule>
  </conditionalFormatting>
  <conditionalFormatting sqref="M169">
    <cfRule type="expression" dxfId="4458" priority="147">
      <formula>nBIN1=FALSE</formula>
    </cfRule>
  </conditionalFormatting>
  <conditionalFormatting sqref="M176">
    <cfRule type="expression" dxfId="4457" priority="146">
      <formula>nBIN1=FALSE</formula>
    </cfRule>
  </conditionalFormatting>
  <conditionalFormatting sqref="M181">
    <cfRule type="expression" dxfId="4456" priority="145">
      <formula>nBIN1=FALSE</formula>
    </cfRule>
  </conditionalFormatting>
  <conditionalFormatting sqref="M186">
    <cfRule type="expression" dxfId="4455" priority="144">
      <formula>nBIN1=FALSE</formula>
    </cfRule>
  </conditionalFormatting>
  <conditionalFormatting sqref="M190">
    <cfRule type="expression" dxfId="4454" priority="143">
      <formula>nBIN1=FALSE</formula>
    </cfRule>
  </conditionalFormatting>
  <conditionalFormatting sqref="M193">
    <cfRule type="expression" dxfId="4453" priority="142">
      <formula>nBIN1=FALSE</formula>
    </cfRule>
  </conditionalFormatting>
  <conditionalFormatting sqref="M197">
    <cfRule type="expression" dxfId="4452" priority="141">
      <formula>nBIN1=FALSE</formula>
    </cfRule>
  </conditionalFormatting>
  <conditionalFormatting sqref="M203">
    <cfRule type="expression" dxfId="4451" priority="140">
      <formula>nBIN1=FALSE</formula>
    </cfRule>
  </conditionalFormatting>
  <conditionalFormatting sqref="M210">
    <cfRule type="expression" dxfId="4450" priority="139">
      <formula>nBIN1=FALSE</formula>
    </cfRule>
  </conditionalFormatting>
  <conditionalFormatting sqref="M217">
    <cfRule type="expression" dxfId="4449" priority="138">
      <formula>nBIN1=FALSE</formula>
    </cfRule>
  </conditionalFormatting>
  <conditionalFormatting sqref="M223">
    <cfRule type="expression" dxfId="4448" priority="137">
      <formula>nBIN1=FALSE</formula>
    </cfRule>
  </conditionalFormatting>
  <conditionalFormatting sqref="M229">
    <cfRule type="expression" dxfId="4447" priority="136">
      <formula>nBIN1=FALSE</formula>
    </cfRule>
  </conditionalFormatting>
  <conditionalFormatting sqref="M235">
    <cfRule type="expression" dxfId="4446" priority="135">
      <formula>nBIN1=FALSE</formula>
    </cfRule>
  </conditionalFormatting>
  <conditionalFormatting sqref="M126">
    <cfRule type="expression" dxfId="4445" priority="134">
      <formula>nBIN1=FALSE</formula>
    </cfRule>
  </conditionalFormatting>
  <conditionalFormatting sqref="M125">
    <cfRule type="expression" dxfId="4444" priority="133">
      <formula>nBIN1=FALSE</formula>
    </cfRule>
  </conditionalFormatting>
  <conditionalFormatting sqref="M8">
    <cfRule type="cellIs" dxfId="4443" priority="132" operator="equal">
      <formula>"nok"</formula>
    </cfRule>
  </conditionalFormatting>
  <conditionalFormatting sqref="M8">
    <cfRule type="cellIs" dxfId="4442" priority="131" operator="equal">
      <formula>"niet voldaan"</formula>
    </cfRule>
  </conditionalFormatting>
  <conditionalFormatting sqref="M11">
    <cfRule type="cellIs" dxfId="4441" priority="130" operator="equal">
      <formula>"nok"</formula>
    </cfRule>
  </conditionalFormatting>
  <conditionalFormatting sqref="M11">
    <cfRule type="cellIs" dxfId="4440" priority="129" operator="equal">
      <formula>"niet voldaan"</formula>
    </cfRule>
  </conditionalFormatting>
  <conditionalFormatting sqref="M16">
    <cfRule type="cellIs" dxfId="4439" priority="128" operator="equal">
      <formula>"nok"</formula>
    </cfRule>
  </conditionalFormatting>
  <conditionalFormatting sqref="M16">
    <cfRule type="cellIs" dxfId="4438" priority="127" operator="equal">
      <formula>"niet voldaan"</formula>
    </cfRule>
  </conditionalFormatting>
  <conditionalFormatting sqref="M19">
    <cfRule type="cellIs" dxfId="4437" priority="126" operator="equal">
      <formula>"nok"</formula>
    </cfRule>
  </conditionalFormatting>
  <conditionalFormatting sqref="M19">
    <cfRule type="cellIs" dxfId="4436" priority="125" operator="equal">
      <formula>"niet voldaan"</formula>
    </cfRule>
  </conditionalFormatting>
  <conditionalFormatting sqref="M22">
    <cfRule type="cellIs" dxfId="4435" priority="124" operator="equal">
      <formula>"nok"</formula>
    </cfRule>
  </conditionalFormatting>
  <conditionalFormatting sqref="M22">
    <cfRule type="cellIs" dxfId="4434" priority="123" operator="equal">
      <formula>"niet voldaan"</formula>
    </cfRule>
  </conditionalFormatting>
  <conditionalFormatting sqref="M25">
    <cfRule type="cellIs" dxfId="4433" priority="122" operator="equal">
      <formula>"nok"</formula>
    </cfRule>
  </conditionalFormatting>
  <conditionalFormatting sqref="M25">
    <cfRule type="cellIs" dxfId="4432" priority="121" operator="equal">
      <formula>"niet voldaan"</formula>
    </cfRule>
  </conditionalFormatting>
  <conditionalFormatting sqref="M31">
    <cfRule type="cellIs" dxfId="4431" priority="120" operator="equal">
      <formula>"nok"</formula>
    </cfRule>
  </conditionalFormatting>
  <conditionalFormatting sqref="M31">
    <cfRule type="cellIs" dxfId="4430" priority="119" operator="equal">
      <formula>"niet voldaan"</formula>
    </cfRule>
  </conditionalFormatting>
  <conditionalFormatting sqref="M35">
    <cfRule type="cellIs" dxfId="4429" priority="118" operator="equal">
      <formula>"nok"</formula>
    </cfRule>
  </conditionalFormatting>
  <conditionalFormatting sqref="M35">
    <cfRule type="cellIs" dxfId="4428" priority="117" operator="equal">
      <formula>"niet voldaan"</formula>
    </cfRule>
  </conditionalFormatting>
  <conditionalFormatting sqref="M38">
    <cfRule type="cellIs" dxfId="4427" priority="116" operator="equal">
      <formula>"nok"</formula>
    </cfRule>
  </conditionalFormatting>
  <conditionalFormatting sqref="M38">
    <cfRule type="cellIs" dxfId="4426" priority="115" operator="equal">
      <formula>"niet voldaan"</formula>
    </cfRule>
  </conditionalFormatting>
  <conditionalFormatting sqref="M42">
    <cfRule type="cellIs" dxfId="4425" priority="114" operator="equal">
      <formula>"nok"</formula>
    </cfRule>
  </conditionalFormatting>
  <conditionalFormatting sqref="M42">
    <cfRule type="cellIs" dxfId="4424" priority="113" operator="equal">
      <formula>"niet voldaan"</formula>
    </cfRule>
  </conditionalFormatting>
  <conditionalFormatting sqref="M45">
    <cfRule type="cellIs" dxfId="4423" priority="112" operator="equal">
      <formula>"nok"</formula>
    </cfRule>
  </conditionalFormatting>
  <conditionalFormatting sqref="M45">
    <cfRule type="cellIs" dxfId="4422" priority="111" operator="equal">
      <formula>"niet voldaan"</formula>
    </cfRule>
  </conditionalFormatting>
  <conditionalFormatting sqref="M48">
    <cfRule type="cellIs" dxfId="4421" priority="110" operator="equal">
      <formula>"nok"</formula>
    </cfRule>
  </conditionalFormatting>
  <conditionalFormatting sqref="M48">
    <cfRule type="cellIs" dxfId="4420" priority="109" operator="equal">
      <formula>"niet voldaan"</formula>
    </cfRule>
  </conditionalFormatting>
  <conditionalFormatting sqref="M52">
    <cfRule type="cellIs" dxfId="4419" priority="108" operator="equal">
      <formula>"nok"</formula>
    </cfRule>
  </conditionalFormatting>
  <conditionalFormatting sqref="M52">
    <cfRule type="cellIs" dxfId="4418" priority="107" operator="equal">
      <formula>"niet voldaan"</formula>
    </cfRule>
  </conditionalFormatting>
  <conditionalFormatting sqref="M57">
    <cfRule type="cellIs" dxfId="4417" priority="106" operator="equal">
      <formula>"nok"</formula>
    </cfRule>
  </conditionalFormatting>
  <conditionalFormatting sqref="M57">
    <cfRule type="cellIs" dxfId="4416" priority="105" operator="equal">
      <formula>"niet voldaan"</formula>
    </cfRule>
  </conditionalFormatting>
  <conditionalFormatting sqref="M60">
    <cfRule type="cellIs" dxfId="4415" priority="104" operator="equal">
      <formula>"nok"</formula>
    </cfRule>
  </conditionalFormatting>
  <conditionalFormatting sqref="M60">
    <cfRule type="cellIs" dxfId="4414" priority="103" operator="equal">
      <formula>"niet voldaan"</formula>
    </cfRule>
  </conditionalFormatting>
  <conditionalFormatting sqref="M64">
    <cfRule type="cellIs" dxfId="4413" priority="102" operator="equal">
      <formula>"nok"</formula>
    </cfRule>
  </conditionalFormatting>
  <conditionalFormatting sqref="M64">
    <cfRule type="cellIs" dxfId="4412" priority="101" operator="equal">
      <formula>"niet voldaan"</formula>
    </cfRule>
  </conditionalFormatting>
  <conditionalFormatting sqref="M67">
    <cfRule type="cellIs" dxfId="4411" priority="100" operator="equal">
      <formula>"nok"</formula>
    </cfRule>
  </conditionalFormatting>
  <conditionalFormatting sqref="M67">
    <cfRule type="cellIs" dxfId="4410" priority="99" operator="equal">
      <formula>"niet voldaan"</formula>
    </cfRule>
  </conditionalFormatting>
  <conditionalFormatting sqref="M70">
    <cfRule type="cellIs" dxfId="4409" priority="98" operator="equal">
      <formula>"nok"</formula>
    </cfRule>
  </conditionalFormatting>
  <conditionalFormatting sqref="M70">
    <cfRule type="cellIs" dxfId="4408" priority="97" operator="equal">
      <formula>"niet voldaan"</formula>
    </cfRule>
  </conditionalFormatting>
  <conditionalFormatting sqref="M74">
    <cfRule type="cellIs" dxfId="4407" priority="96" operator="equal">
      <formula>"nok"</formula>
    </cfRule>
  </conditionalFormatting>
  <conditionalFormatting sqref="M74">
    <cfRule type="cellIs" dxfId="4406" priority="95" operator="equal">
      <formula>"niet voldaan"</formula>
    </cfRule>
  </conditionalFormatting>
  <conditionalFormatting sqref="M79">
    <cfRule type="cellIs" dxfId="4405" priority="94" operator="equal">
      <formula>"nok"</formula>
    </cfRule>
  </conditionalFormatting>
  <conditionalFormatting sqref="M79">
    <cfRule type="cellIs" dxfId="4404" priority="93" operator="equal">
      <formula>"niet voldaan"</formula>
    </cfRule>
  </conditionalFormatting>
  <conditionalFormatting sqref="M89">
    <cfRule type="cellIs" dxfId="4403" priority="92" operator="equal">
      <formula>"nok"</formula>
    </cfRule>
  </conditionalFormatting>
  <conditionalFormatting sqref="M89">
    <cfRule type="cellIs" dxfId="4402" priority="91" operator="equal">
      <formula>"niet voldaan"</formula>
    </cfRule>
  </conditionalFormatting>
  <conditionalFormatting sqref="M95">
    <cfRule type="cellIs" dxfId="4401" priority="90" operator="equal">
      <formula>"nok"</formula>
    </cfRule>
  </conditionalFormatting>
  <conditionalFormatting sqref="M95">
    <cfRule type="cellIs" dxfId="4400" priority="89" operator="equal">
      <formula>"niet voldaan"</formula>
    </cfRule>
  </conditionalFormatting>
  <conditionalFormatting sqref="M101">
    <cfRule type="cellIs" dxfId="4399" priority="88" operator="equal">
      <formula>"nok"</formula>
    </cfRule>
  </conditionalFormatting>
  <conditionalFormatting sqref="M101">
    <cfRule type="cellIs" dxfId="4398" priority="87" operator="equal">
      <formula>"niet voldaan"</formula>
    </cfRule>
  </conditionalFormatting>
  <conditionalFormatting sqref="M103">
    <cfRule type="cellIs" dxfId="4397" priority="86" operator="equal">
      <formula>"nok"</formula>
    </cfRule>
  </conditionalFormatting>
  <conditionalFormatting sqref="M103">
    <cfRule type="cellIs" dxfId="4396" priority="85" operator="equal">
      <formula>"niet voldaan"</formula>
    </cfRule>
  </conditionalFormatting>
  <conditionalFormatting sqref="M105">
    <cfRule type="cellIs" dxfId="4395" priority="84" operator="equal">
      <formula>"nok"</formula>
    </cfRule>
  </conditionalFormatting>
  <conditionalFormatting sqref="M105">
    <cfRule type="cellIs" dxfId="4394" priority="83" operator="equal">
      <formula>"niet voldaan"</formula>
    </cfRule>
  </conditionalFormatting>
  <conditionalFormatting sqref="M107">
    <cfRule type="cellIs" dxfId="4393" priority="82" operator="equal">
      <formula>"nok"</formula>
    </cfRule>
  </conditionalFormatting>
  <conditionalFormatting sqref="M107">
    <cfRule type="cellIs" dxfId="4392" priority="81" operator="equal">
      <formula>"niet voldaan"</formula>
    </cfRule>
  </conditionalFormatting>
  <conditionalFormatting sqref="M109">
    <cfRule type="cellIs" dxfId="4391" priority="80" operator="equal">
      <formula>"nok"</formula>
    </cfRule>
  </conditionalFormatting>
  <conditionalFormatting sqref="M109">
    <cfRule type="cellIs" dxfId="4390" priority="79" operator="equal">
      <formula>"niet voldaan"</formula>
    </cfRule>
  </conditionalFormatting>
  <conditionalFormatting sqref="M112">
    <cfRule type="cellIs" dxfId="4389" priority="78" operator="equal">
      <formula>"nok"</formula>
    </cfRule>
  </conditionalFormatting>
  <conditionalFormatting sqref="M112">
    <cfRule type="cellIs" dxfId="4388" priority="77" operator="equal">
      <formula>"niet voldaan"</formula>
    </cfRule>
  </conditionalFormatting>
  <conditionalFormatting sqref="M124">
    <cfRule type="cellIs" dxfId="4387" priority="76" operator="equal">
      <formula>"nok"</formula>
    </cfRule>
  </conditionalFormatting>
  <conditionalFormatting sqref="M124">
    <cfRule type="cellIs" dxfId="4386" priority="75" operator="equal">
      <formula>"niet voldaan"</formula>
    </cfRule>
  </conditionalFormatting>
  <conditionalFormatting sqref="M127">
    <cfRule type="cellIs" dxfId="4385" priority="74" operator="equal">
      <formula>"nok"</formula>
    </cfRule>
  </conditionalFormatting>
  <conditionalFormatting sqref="M127">
    <cfRule type="cellIs" dxfId="4384" priority="73" operator="equal">
      <formula>"niet voldaan"</formula>
    </cfRule>
  </conditionalFormatting>
  <conditionalFormatting sqref="M131">
    <cfRule type="cellIs" dxfId="4383" priority="72" operator="equal">
      <formula>"nok"</formula>
    </cfRule>
  </conditionalFormatting>
  <conditionalFormatting sqref="M131">
    <cfRule type="cellIs" dxfId="4382" priority="71" operator="equal">
      <formula>"niet voldaan"</formula>
    </cfRule>
  </conditionalFormatting>
  <conditionalFormatting sqref="M134">
    <cfRule type="cellIs" dxfId="4381" priority="70" operator="equal">
      <formula>"nok"</formula>
    </cfRule>
  </conditionalFormatting>
  <conditionalFormatting sqref="M134">
    <cfRule type="cellIs" dxfId="4380" priority="69" operator="equal">
      <formula>"niet voldaan"</formula>
    </cfRule>
  </conditionalFormatting>
  <conditionalFormatting sqref="M137">
    <cfRule type="cellIs" dxfId="4379" priority="68" operator="equal">
      <formula>"nok"</formula>
    </cfRule>
  </conditionalFormatting>
  <conditionalFormatting sqref="M137">
    <cfRule type="cellIs" dxfId="4378" priority="67" operator="equal">
      <formula>"niet voldaan"</formula>
    </cfRule>
  </conditionalFormatting>
  <conditionalFormatting sqref="M140">
    <cfRule type="cellIs" dxfId="4377" priority="66" operator="equal">
      <formula>"nok"</formula>
    </cfRule>
  </conditionalFormatting>
  <conditionalFormatting sqref="M140">
    <cfRule type="cellIs" dxfId="4376" priority="65" operator="equal">
      <formula>"niet voldaan"</formula>
    </cfRule>
  </conditionalFormatting>
  <conditionalFormatting sqref="M143">
    <cfRule type="cellIs" dxfId="4375" priority="64" operator="equal">
      <formula>"nok"</formula>
    </cfRule>
  </conditionalFormatting>
  <conditionalFormatting sqref="M143">
    <cfRule type="cellIs" dxfId="4374" priority="63" operator="equal">
      <formula>"niet voldaan"</formula>
    </cfRule>
  </conditionalFormatting>
  <conditionalFormatting sqref="M148">
    <cfRule type="cellIs" dxfId="4373" priority="62" operator="equal">
      <formula>"nok"</formula>
    </cfRule>
  </conditionalFormatting>
  <conditionalFormatting sqref="M148">
    <cfRule type="cellIs" dxfId="4372" priority="61" operator="equal">
      <formula>"niet voldaan"</formula>
    </cfRule>
  </conditionalFormatting>
  <conditionalFormatting sqref="M152">
    <cfRule type="cellIs" dxfId="4371" priority="60" operator="equal">
      <formula>"nok"</formula>
    </cfRule>
  </conditionalFormatting>
  <conditionalFormatting sqref="M152">
    <cfRule type="cellIs" dxfId="4370" priority="59" operator="equal">
      <formula>"niet voldaan"</formula>
    </cfRule>
  </conditionalFormatting>
  <conditionalFormatting sqref="M154">
    <cfRule type="cellIs" dxfId="4369" priority="58" operator="equal">
      <formula>"nok"</formula>
    </cfRule>
  </conditionalFormatting>
  <conditionalFormatting sqref="M154">
    <cfRule type="cellIs" dxfId="4368" priority="57" operator="equal">
      <formula>"niet voldaan"</formula>
    </cfRule>
  </conditionalFormatting>
  <conditionalFormatting sqref="M156">
    <cfRule type="cellIs" dxfId="4367" priority="56" operator="equal">
      <formula>"nok"</formula>
    </cfRule>
  </conditionalFormatting>
  <conditionalFormatting sqref="M156">
    <cfRule type="cellIs" dxfId="4366" priority="55" operator="equal">
      <formula>"niet voldaan"</formula>
    </cfRule>
  </conditionalFormatting>
  <conditionalFormatting sqref="M158">
    <cfRule type="cellIs" dxfId="4365" priority="54" operator="equal">
      <formula>"nok"</formula>
    </cfRule>
  </conditionalFormatting>
  <conditionalFormatting sqref="M158">
    <cfRule type="cellIs" dxfId="4364" priority="53" operator="equal">
      <formula>"niet voldaan"</formula>
    </cfRule>
  </conditionalFormatting>
  <conditionalFormatting sqref="M160">
    <cfRule type="cellIs" dxfId="4363" priority="52" operator="equal">
      <formula>"nok"</formula>
    </cfRule>
  </conditionalFormatting>
  <conditionalFormatting sqref="M160">
    <cfRule type="cellIs" dxfId="4362" priority="51" operator="equal">
      <formula>"niet voldaan"</formula>
    </cfRule>
  </conditionalFormatting>
  <conditionalFormatting sqref="M162">
    <cfRule type="cellIs" dxfId="4361" priority="50" operator="equal">
      <formula>"nok"</formula>
    </cfRule>
  </conditionalFormatting>
  <conditionalFormatting sqref="M162">
    <cfRule type="cellIs" dxfId="4360" priority="49" operator="equal">
      <formula>"niet voldaan"</formula>
    </cfRule>
  </conditionalFormatting>
  <conditionalFormatting sqref="M167">
    <cfRule type="cellIs" dxfId="4359" priority="48" operator="equal">
      <formula>"nok"</formula>
    </cfRule>
  </conditionalFormatting>
  <conditionalFormatting sqref="M167">
    <cfRule type="cellIs" dxfId="4358" priority="47" operator="equal">
      <formula>"niet voldaan"</formula>
    </cfRule>
  </conditionalFormatting>
  <conditionalFormatting sqref="M170">
    <cfRule type="cellIs" dxfId="4357" priority="46" operator="equal">
      <formula>"nok"</formula>
    </cfRule>
  </conditionalFormatting>
  <conditionalFormatting sqref="M170">
    <cfRule type="cellIs" dxfId="4356" priority="45" operator="equal">
      <formula>"niet voldaan"</formula>
    </cfRule>
  </conditionalFormatting>
  <conditionalFormatting sqref="M174">
    <cfRule type="cellIs" dxfId="4355" priority="44" operator="equal">
      <formula>"nok"</formula>
    </cfRule>
  </conditionalFormatting>
  <conditionalFormatting sqref="M174">
    <cfRule type="cellIs" dxfId="4354" priority="43" operator="equal">
      <formula>"niet voldaan"</formula>
    </cfRule>
  </conditionalFormatting>
  <conditionalFormatting sqref="M177">
    <cfRule type="cellIs" dxfId="4353" priority="42" operator="equal">
      <formula>"nok"</formula>
    </cfRule>
  </conditionalFormatting>
  <conditionalFormatting sqref="M177">
    <cfRule type="cellIs" dxfId="4352" priority="41" operator="equal">
      <formula>"niet voldaan"</formula>
    </cfRule>
  </conditionalFormatting>
  <conditionalFormatting sqref="M182">
    <cfRule type="cellIs" dxfId="4351" priority="40" operator="equal">
      <formula>"nok"</formula>
    </cfRule>
  </conditionalFormatting>
  <conditionalFormatting sqref="M182">
    <cfRule type="cellIs" dxfId="4350" priority="39" operator="equal">
      <formula>"niet voldaan"</formula>
    </cfRule>
  </conditionalFormatting>
  <conditionalFormatting sqref="M187">
    <cfRule type="cellIs" dxfId="4349" priority="38" operator="equal">
      <formula>"nok"</formula>
    </cfRule>
  </conditionalFormatting>
  <conditionalFormatting sqref="M187">
    <cfRule type="cellIs" dxfId="4348" priority="37" operator="equal">
      <formula>"niet voldaan"</formula>
    </cfRule>
  </conditionalFormatting>
  <conditionalFormatting sqref="M191">
    <cfRule type="cellIs" dxfId="4347" priority="36" operator="equal">
      <formula>"nok"</formula>
    </cfRule>
  </conditionalFormatting>
  <conditionalFormatting sqref="M191">
    <cfRule type="cellIs" dxfId="4346" priority="35" operator="equal">
      <formula>"niet voldaan"</formula>
    </cfRule>
  </conditionalFormatting>
  <conditionalFormatting sqref="M194">
    <cfRule type="cellIs" dxfId="4345" priority="34" operator="equal">
      <formula>"nok"</formula>
    </cfRule>
  </conditionalFormatting>
  <conditionalFormatting sqref="M194">
    <cfRule type="cellIs" dxfId="4344" priority="33" operator="equal">
      <formula>"niet voldaan"</formula>
    </cfRule>
  </conditionalFormatting>
  <conditionalFormatting sqref="M198">
    <cfRule type="cellIs" dxfId="4343" priority="32" operator="equal">
      <formula>"nok"</formula>
    </cfRule>
  </conditionalFormatting>
  <conditionalFormatting sqref="M198">
    <cfRule type="cellIs" dxfId="4342" priority="31" operator="equal">
      <formula>"niet voldaan"</formula>
    </cfRule>
  </conditionalFormatting>
  <conditionalFormatting sqref="M204">
    <cfRule type="cellIs" dxfId="4341" priority="30" operator="equal">
      <formula>"nok"</formula>
    </cfRule>
  </conditionalFormatting>
  <conditionalFormatting sqref="M204">
    <cfRule type="cellIs" dxfId="4340" priority="29" operator="equal">
      <formula>"niet voldaan"</formula>
    </cfRule>
  </conditionalFormatting>
  <conditionalFormatting sqref="M208">
    <cfRule type="cellIs" dxfId="4339" priority="28" operator="equal">
      <formula>"nok"</formula>
    </cfRule>
  </conditionalFormatting>
  <conditionalFormatting sqref="M208">
    <cfRule type="cellIs" dxfId="4338" priority="27" operator="equal">
      <formula>"niet voldaan"</formula>
    </cfRule>
  </conditionalFormatting>
  <conditionalFormatting sqref="M211">
    <cfRule type="cellIs" dxfId="4337" priority="26" operator="equal">
      <formula>"nok"</formula>
    </cfRule>
  </conditionalFormatting>
  <conditionalFormatting sqref="M211">
    <cfRule type="cellIs" dxfId="4336" priority="25" operator="equal">
      <formula>"niet voldaan"</formula>
    </cfRule>
  </conditionalFormatting>
  <conditionalFormatting sqref="M215">
    <cfRule type="cellIs" dxfId="4335" priority="24" operator="equal">
      <formula>"nok"</formula>
    </cfRule>
  </conditionalFormatting>
  <conditionalFormatting sqref="M215">
    <cfRule type="cellIs" dxfId="4334" priority="23" operator="equal">
      <formula>"niet voldaan"</formula>
    </cfRule>
  </conditionalFormatting>
  <conditionalFormatting sqref="M218">
    <cfRule type="cellIs" dxfId="4333" priority="22" operator="equal">
      <formula>"nok"</formula>
    </cfRule>
  </conditionalFormatting>
  <conditionalFormatting sqref="M218">
    <cfRule type="cellIs" dxfId="4332" priority="21" operator="equal">
      <formula>"niet voldaan"</formula>
    </cfRule>
  </conditionalFormatting>
  <conditionalFormatting sqref="M224">
    <cfRule type="cellIs" dxfId="4331" priority="20" operator="equal">
      <formula>"nok"</formula>
    </cfRule>
  </conditionalFormatting>
  <conditionalFormatting sqref="M224">
    <cfRule type="cellIs" dxfId="4330" priority="19" operator="equal">
      <formula>"niet voldaan"</formula>
    </cfRule>
  </conditionalFormatting>
  <conditionalFormatting sqref="M230">
    <cfRule type="cellIs" dxfId="4329" priority="18" operator="equal">
      <formula>"nok"</formula>
    </cfRule>
  </conditionalFormatting>
  <conditionalFormatting sqref="M230">
    <cfRule type="cellIs" dxfId="4328" priority="17" operator="equal">
      <formula>"niet voldaan"</formula>
    </cfRule>
  </conditionalFormatting>
  <conditionalFormatting sqref="M236">
    <cfRule type="cellIs" dxfId="4327" priority="16" operator="equal">
      <formula>"nok"</formula>
    </cfRule>
  </conditionalFormatting>
  <conditionalFormatting sqref="M236">
    <cfRule type="cellIs" dxfId="4326" priority="15" operator="equal">
      <formula>"niet voldaan"</formula>
    </cfRule>
  </conditionalFormatting>
  <conditionalFormatting sqref="M239">
    <cfRule type="cellIs" dxfId="4325" priority="14" operator="equal">
      <formula>"nok"</formula>
    </cfRule>
  </conditionalFormatting>
  <conditionalFormatting sqref="M239">
    <cfRule type="cellIs" dxfId="4324" priority="13" operator="equal">
      <formula>"niet voldaan"</formula>
    </cfRule>
  </conditionalFormatting>
  <conditionalFormatting sqref="M242">
    <cfRule type="cellIs" dxfId="4323" priority="12" operator="equal">
      <formula>"nok"</formula>
    </cfRule>
  </conditionalFormatting>
  <conditionalFormatting sqref="M242">
    <cfRule type="cellIs" dxfId="4322" priority="11" operator="equal">
      <formula>"niet voldaan"</formula>
    </cfRule>
  </conditionalFormatting>
  <conditionalFormatting sqref="M245">
    <cfRule type="cellIs" dxfId="4321" priority="10" operator="equal">
      <formula>"nok"</formula>
    </cfRule>
  </conditionalFormatting>
  <conditionalFormatting sqref="M245">
    <cfRule type="cellIs" dxfId="4320" priority="9" operator="equal">
      <formula>"niet voldaan"</formula>
    </cfRule>
  </conditionalFormatting>
  <conditionalFormatting sqref="M248">
    <cfRule type="cellIs" dxfId="4319" priority="8" operator="equal">
      <formula>"nok"</formula>
    </cfRule>
  </conditionalFormatting>
  <conditionalFormatting sqref="M248">
    <cfRule type="cellIs" dxfId="4318" priority="7" operator="equal">
      <formula>"niet voldaan"</formula>
    </cfRule>
  </conditionalFormatting>
  <conditionalFormatting sqref="M252">
    <cfRule type="cellIs" dxfId="4317" priority="6" operator="equal">
      <formula>"nok"</formula>
    </cfRule>
  </conditionalFormatting>
  <conditionalFormatting sqref="M252">
    <cfRule type="cellIs" dxfId="4316" priority="5" operator="equal">
      <formula>"niet voldaan"</formula>
    </cfRule>
  </conditionalFormatting>
  <conditionalFormatting sqref="M256">
    <cfRule type="cellIs" dxfId="4315" priority="4" operator="equal">
      <formula>"nok"</formula>
    </cfRule>
  </conditionalFormatting>
  <conditionalFormatting sqref="M256">
    <cfRule type="cellIs" dxfId="4314" priority="3" operator="equal">
      <formula>"niet voldaan"</formula>
    </cfRule>
  </conditionalFormatting>
  <conditionalFormatting sqref="M261">
    <cfRule type="cellIs" dxfId="4313" priority="2" operator="equal">
      <formula>"nok"</formula>
    </cfRule>
  </conditionalFormatting>
  <conditionalFormatting sqref="M261">
    <cfRule type="cellIs" dxfId="4312" priority="1" operator="equal">
      <formula>"niet voldaan"</formula>
    </cfRule>
  </conditionalFormatting>
  <dataValidations count="5">
    <dataValidation type="list" allowBlank="1" showInputMessage="1" showErrorMessage="1" sqref="G134" xr:uid="{00000000-0002-0000-0400-000000000000}">
      <formula1>ScoreBonus2</formula1>
    </dataValidation>
    <dataValidation type="list" allowBlank="1" showInputMessage="1" showErrorMessage="1" sqref="G165:G166 G248 G242 G245" xr:uid="{00000000-0002-0000-0400-000001000000}">
      <formula1>ScoreBonus</formula1>
    </dataValidation>
    <dataValidation type="list" allowBlank="1" showInputMessage="1" showErrorMessage="1" sqref="G131 G239" xr:uid="{00000000-0002-0000-0400-000002000000}">
      <formula1>Scorewoord</formula1>
    </dataValidation>
    <dataValidation type="list" allowBlank="1" showInputMessage="1" showErrorMessage="1" sqref="G75 G212:G214 G39 G49:G50 G55 G46 G43 G27 G65:G66 G68 G186 G114 G36 G71:G72 G141:G142 G225:G229 G168:G169 G62:G63 G103:G110 G192:G193 G220 G237:G238 G240:G241 G246:G247 G249 G259:G260 G253:G254 G32:G33 G172:G175 G147 G264 G137:G138 G135 G188:G189 G58:G59 G149:G150 G152:G163 G132:G133 G195 G205:G206 G208:G209" xr:uid="{00000000-0002-0000-0400-000003000000}">
      <formula1>"goed, beter, uitstekend, nvt"</formula1>
    </dataValidation>
    <dataValidation type="list" allowBlank="1" sqref="G136:G139 G23 G265 G196:G197 G128:G129 G207:G210 G40 G47:G48 G26 G125 G90:G94 G80:G88 G113 G262:G263 G9 G257:G258 G215:G217 G250:G251 G243:G244 G199:G203 G151 G183:G185 G221:G223 G178:G181 G115:G123 G61 G171 G69:G70 G12:G14 G174:G176 G255 G17:G18 G20 G53:G54 G231:G232 G37 G219 G96:G111 G144:G146" xr:uid="{00000000-0002-0000-0400-000004000000}">
      <formula1>"voldaan, niet voldaan, nvt"</formula1>
    </dataValidation>
  </dataValidations>
  <pageMargins left="0.70866141732283472" right="0.70866141732283472" top="1.4960629921259843" bottom="0.98425196850393704" header="0.51181102362204722" footer="0.31496062992125984"/>
  <pageSetup paperSize="8" scale="67" fitToHeight="0" orientation="portrait" horizontalDpi="4294967293" r:id="rId1"/>
  <headerFooter scaleWithDoc="0">
    <oddHeader>&amp;L&amp;G</oddHeader>
    <oddFooter>&amp;L&amp;G&amp;C&amp;D&amp;R&amp;G</oddFooter>
  </headerFooter>
  <ignoredErrors>
    <ignoredError sqref="C150:D150" formula="1"/>
  </ignoredErrors>
  <legacyDrawing r:id="rId2"/>
  <legacyDrawingHF r:id="rId3"/>
  <extLst>
    <ext xmlns:x14="http://schemas.microsoft.com/office/spreadsheetml/2009/9/main" uri="{78C0D931-6437-407d-A8EE-F0AAD7539E65}">
      <x14:conditionalFormattings>
        <x14:conditionalFormatting xmlns:xm="http://schemas.microsoft.com/office/excel/2006/main">
          <x14:cfRule type="expression" priority="2073" id="{0AD450D0-9F91-48B7-8735-3CEAA1D712D7}">
            <xm:f>'bestand opzetten'!$E$21=FALSE</xm:f>
            <x14:dxf>
              <font>
                <color theme="0" tint="-0.24994659260841701"/>
              </font>
              <fill>
                <patternFill>
                  <bgColor theme="0" tint="-4.9989318521683403E-2"/>
                </patternFill>
              </fill>
            </x14:dxf>
          </x14:cfRule>
          <xm:sqref>E33</xm:sqref>
        </x14:conditionalFormatting>
        <x14:conditionalFormatting xmlns:xm="http://schemas.microsoft.com/office/excel/2006/main">
          <x14:cfRule type="expression" priority="2589" id="{59C3CCD9-CDFB-48E4-8D82-7EEAE869F84D}">
            <xm:f>'bestand opzetten'!$E$13=TRUE</xm:f>
            <x14:dxf>
              <font>
                <color auto="1"/>
              </font>
            </x14:dxf>
          </x14:cfRule>
          <x14:cfRule type="expression" priority="4032" id="{00000000-000E-0000-0300-000059050000}">
            <xm:f>'bestand opzetten'!$E$13=FALSE</xm:f>
            <x14:dxf>
              <font>
                <color theme="0" tint="-0.24994659260841701"/>
              </font>
            </x14:dxf>
          </x14:cfRule>
          <xm:sqref>B102</xm:sqref>
        </x14:conditionalFormatting>
        <x14:conditionalFormatting xmlns:xm="http://schemas.microsoft.com/office/excel/2006/main">
          <x14:cfRule type="expression" priority="5750" id="{56F2C540-FB4E-4F19-AC50-C78CFC0FAAA5}">
            <xm:f>'bestand opzetten'!$E$21=FALSE</xm:f>
            <x14:dxf>
              <font>
                <color theme="0" tint="-0.24994659260841701"/>
              </font>
            </x14:dxf>
          </x14:cfRule>
          <xm:sqref>F43 F58 E75:F75 F32:F33 F36:F37 F46:F47 F53:F55 F61:F62 F68:F69 F65</xm:sqref>
        </x14:conditionalFormatting>
        <x14:conditionalFormatting xmlns:xm="http://schemas.microsoft.com/office/excel/2006/main">
          <x14:cfRule type="expression" priority="5749" id="{CD13966D-36AC-4EE1-9673-A80976B8F906}">
            <xm:f>'bestand opzetten'!$E$21=FALSE</xm:f>
            <x14:dxf>
              <fill>
                <patternFill>
                  <bgColor theme="0" tint="-4.9989318521683403E-2"/>
                </patternFill>
              </fill>
            </x14:dxf>
          </x14:cfRule>
          <xm:sqref>F43 F58 E75:F75 F32:F33 F36:F37 F46:F47 F53:F55 F61:F62 F68:F69 F65</xm:sqref>
        </x14:conditionalFormatting>
        <x14:conditionalFormatting xmlns:xm="http://schemas.microsoft.com/office/excel/2006/main">
          <x14:cfRule type="expression" priority="5759" id="{00000000-000E-0000-0300-0000040B0000}">
            <xm:f>'bestand opzetten'!$E$15=FALSE</xm:f>
            <x14:dxf>
              <font>
                <color theme="0" tint="-0.24994659260841701"/>
              </font>
            </x14:dxf>
          </x14:cfRule>
          <xm:sqref>B39</xm:sqref>
        </x14:conditionalFormatting>
        <x14:conditionalFormatting xmlns:xm="http://schemas.microsoft.com/office/excel/2006/main">
          <x14:cfRule type="expression" priority="2655" id="{5171B513-B108-438E-9A55-5EC5AB2BAB71}">
            <xm:f>'bestand opzetten'!$E$15=FALSE</xm:f>
            <x14:dxf>
              <font>
                <color theme="0" tint="-0.24994659260841701"/>
              </font>
            </x14:dxf>
          </x14:cfRule>
          <xm:sqref>C39</xm:sqref>
        </x14:conditionalFormatting>
        <x14:conditionalFormatting xmlns:xm="http://schemas.microsoft.com/office/excel/2006/main">
          <x14:cfRule type="expression" priority="2653" id="{F7BF2C37-14B9-4B6E-B681-260A42373F1D}">
            <xm:f>'bestand opzetten'!$E$15=FALSE</xm:f>
            <x14:dxf>
              <font>
                <color theme="0" tint="-0.24994659260841701"/>
              </font>
            </x14:dxf>
          </x14:cfRule>
          <xm:sqref>C40</xm:sqref>
        </x14:conditionalFormatting>
        <x14:conditionalFormatting xmlns:xm="http://schemas.microsoft.com/office/excel/2006/main">
          <x14:cfRule type="expression" priority="2651" id="{97508F5A-B557-403D-B71F-47DDB9B12143}">
            <xm:f>'bestand opzetten'!$E$15=FALSE</xm:f>
            <x14:dxf>
              <font>
                <color theme="0" tint="-0.24994659260841701"/>
              </font>
            </x14:dxf>
          </x14:cfRule>
          <xm:sqref>D39:D40</xm:sqref>
        </x14:conditionalFormatting>
        <x14:conditionalFormatting xmlns:xm="http://schemas.microsoft.com/office/excel/2006/main">
          <x14:cfRule type="expression" priority="2645" id="{6AE262C4-DB28-4DD3-A484-68D79FF9337A}">
            <xm:f>'bestand opzetten'!$E$15=FALSE</xm:f>
            <x14:dxf>
              <font>
                <color theme="0" tint="-0.24994659260841701"/>
              </font>
            </x14:dxf>
          </x14:cfRule>
          <xm:sqref>B40</xm:sqref>
        </x14:conditionalFormatting>
        <x14:conditionalFormatting xmlns:xm="http://schemas.microsoft.com/office/excel/2006/main">
          <x14:cfRule type="expression" priority="2643" id="{700884BA-8E0D-481A-889B-F33646D1A592}">
            <xm:f>'bestand opzetten'!$E$15=FALSE</xm:f>
            <x14:dxf>
              <font>
                <color theme="0" tint="-0.24994659260841701"/>
              </font>
            </x14:dxf>
          </x14:cfRule>
          <xm:sqref>B71</xm:sqref>
        </x14:conditionalFormatting>
        <x14:conditionalFormatting xmlns:xm="http://schemas.microsoft.com/office/excel/2006/main">
          <x14:cfRule type="expression" priority="2641" id="{BC6E6FF3-B8F6-4A02-817D-57869B05B571}">
            <xm:f>'bestand opzetten'!$E$15=FALSE</xm:f>
            <x14:dxf>
              <font>
                <color theme="0" tint="-0.24994659260841701"/>
              </font>
            </x14:dxf>
          </x14:cfRule>
          <xm:sqref>C71:C72</xm:sqref>
        </x14:conditionalFormatting>
        <x14:conditionalFormatting xmlns:xm="http://schemas.microsoft.com/office/excel/2006/main">
          <x14:cfRule type="expression" priority="2637" id="{E3B978B9-0F35-42CD-99C1-2556BC53B354}">
            <xm:f>'bestand opzetten'!$E$15=FALSE</xm:f>
            <x14:dxf>
              <font>
                <color theme="0" tint="-0.24994659260841701"/>
              </font>
            </x14:dxf>
          </x14:cfRule>
          <xm:sqref>D71:D72</xm:sqref>
        </x14:conditionalFormatting>
        <x14:conditionalFormatting xmlns:xm="http://schemas.microsoft.com/office/excel/2006/main">
          <x14:cfRule type="expression" priority="2635" id="{20D73343-30F2-4730-AE8B-A7259CDF4339}">
            <xm:f>'bestand opzetten'!$E$15=FALSE</xm:f>
            <x14:dxf>
              <font>
                <color theme="0" tint="-0.24994659260841701"/>
              </font>
            </x14:dxf>
          </x14:cfRule>
          <xm:sqref>B72</xm:sqref>
        </x14:conditionalFormatting>
        <x14:conditionalFormatting xmlns:xm="http://schemas.microsoft.com/office/excel/2006/main">
          <x14:cfRule type="expression" priority="2633" id="{C9426BE6-CC45-44BE-B67F-88D7FB8ECB1C}">
            <xm:f>'bestand opzetten'!$E$15=FALSE</xm:f>
            <x14:dxf>
              <font>
                <color theme="0" tint="-0.24994659260841701"/>
              </font>
            </x14:dxf>
          </x14:cfRule>
          <xm:sqref>B138</xm:sqref>
        </x14:conditionalFormatting>
        <x14:conditionalFormatting xmlns:xm="http://schemas.microsoft.com/office/excel/2006/main">
          <x14:cfRule type="expression" priority="2631" id="{0635483C-4EC4-4BF4-A097-8B801800CBE5}">
            <xm:f>'bestand opzetten'!$E$15=FALSE</xm:f>
            <x14:dxf>
              <font>
                <color theme="0" tint="-0.24994659260841701"/>
              </font>
            </x14:dxf>
          </x14:cfRule>
          <xm:sqref>C138</xm:sqref>
        </x14:conditionalFormatting>
        <x14:conditionalFormatting xmlns:xm="http://schemas.microsoft.com/office/excel/2006/main">
          <x14:cfRule type="expression" priority="2629" id="{10D86F51-CFAD-4641-BA7F-B0CECB30307C}">
            <xm:f>'bestand opzetten'!$E$15=FALSE</xm:f>
            <x14:dxf>
              <font>
                <color theme="0" tint="-0.24994659260841701"/>
              </font>
            </x14:dxf>
          </x14:cfRule>
          <xm:sqref>D138</xm:sqref>
        </x14:conditionalFormatting>
        <x14:conditionalFormatting xmlns:xm="http://schemas.microsoft.com/office/excel/2006/main">
          <x14:cfRule type="expression" priority="2627" id="{9BEE4FF6-4681-4037-BA96-713C44503C67}">
            <xm:f>'bestand opzetten'!$E$15=FALSE</xm:f>
            <x14:dxf>
              <font>
                <color theme="0" tint="-0.24994659260841701"/>
              </font>
            </x14:dxf>
          </x14:cfRule>
          <xm:sqref>B110</xm:sqref>
        </x14:conditionalFormatting>
        <x14:conditionalFormatting xmlns:xm="http://schemas.microsoft.com/office/excel/2006/main">
          <x14:cfRule type="expression" priority="2625" id="{7EFB2A53-D7BD-4B79-B1B0-940FC0F2AB11}">
            <xm:f>'bestand opzetten'!$E$15=FALSE</xm:f>
            <x14:dxf>
              <font>
                <color theme="0" tint="-0.24994659260841701"/>
              </font>
            </x14:dxf>
          </x14:cfRule>
          <xm:sqref>C110</xm:sqref>
        </x14:conditionalFormatting>
        <x14:conditionalFormatting xmlns:xm="http://schemas.microsoft.com/office/excel/2006/main">
          <x14:cfRule type="expression" priority="2623" id="{246709BC-C7ED-4748-880C-3BBDA5BD23DF}">
            <xm:f>'bestand opzetten'!$E$15=FALSE</xm:f>
            <x14:dxf>
              <font>
                <color theme="0" tint="-0.24994659260841701"/>
              </font>
            </x14:dxf>
          </x14:cfRule>
          <xm:sqref>D110</xm:sqref>
        </x14:conditionalFormatting>
        <x14:conditionalFormatting xmlns:xm="http://schemas.microsoft.com/office/excel/2006/main">
          <x14:cfRule type="expression" priority="2621" id="{0ECD09A3-491C-417D-AD0A-A93F08F5E149}">
            <xm:f>'bestand opzetten'!$E$15=FALSE</xm:f>
            <x14:dxf>
              <font>
                <color theme="0" tint="-0.24994659260841701"/>
              </font>
            </x14:dxf>
          </x14:cfRule>
          <xm:sqref>B106</xm:sqref>
        </x14:conditionalFormatting>
        <x14:conditionalFormatting xmlns:xm="http://schemas.microsoft.com/office/excel/2006/main">
          <x14:cfRule type="expression" priority="2619" id="{89BFEE77-C83E-4217-AD48-EA4B1CE434B5}">
            <xm:f>'bestand opzetten'!$E$15=FALSE</xm:f>
            <x14:dxf>
              <font>
                <color theme="0" tint="-0.24994659260841701"/>
              </font>
            </x14:dxf>
          </x14:cfRule>
          <xm:sqref>C106</xm:sqref>
        </x14:conditionalFormatting>
        <x14:conditionalFormatting xmlns:xm="http://schemas.microsoft.com/office/excel/2006/main">
          <x14:cfRule type="expression" priority="2617" id="{6F5E34AF-10BE-47D7-B7C2-9A1D8BAC007F}">
            <xm:f>'bestand opzetten'!$E$15=FALSE</xm:f>
            <x14:dxf>
              <font>
                <color theme="0" tint="-0.24994659260841701"/>
              </font>
            </x14:dxf>
          </x14:cfRule>
          <xm:sqref>D106</xm:sqref>
        </x14:conditionalFormatting>
        <x14:conditionalFormatting xmlns:xm="http://schemas.microsoft.com/office/excel/2006/main">
          <x14:cfRule type="expression" priority="2615" id="{44400E2E-F9AE-4558-B73F-C0B2F63D1057}">
            <xm:f>'bestand opzetten'!$E$15=FALSE</xm:f>
            <x14:dxf>
              <font>
                <color theme="0" tint="-0.24994659260841701"/>
              </font>
            </x14:dxf>
          </x14:cfRule>
          <xm:sqref>B157</xm:sqref>
        </x14:conditionalFormatting>
        <x14:conditionalFormatting xmlns:xm="http://schemas.microsoft.com/office/excel/2006/main">
          <x14:cfRule type="expression" priority="2613" id="{E11D8C6F-F0F3-48CD-B875-168AE4C7F2F4}">
            <xm:f>'bestand opzetten'!$E$15=FALSE</xm:f>
            <x14:dxf>
              <font>
                <color theme="0" tint="-0.24994659260841701"/>
              </font>
            </x14:dxf>
          </x14:cfRule>
          <xm:sqref>C157</xm:sqref>
        </x14:conditionalFormatting>
        <x14:conditionalFormatting xmlns:xm="http://schemas.microsoft.com/office/excel/2006/main">
          <x14:cfRule type="expression" priority="2611" id="{1774A822-756A-4DB4-A05B-D626A6685579}">
            <xm:f>'bestand opzetten'!$E$15=FALSE</xm:f>
            <x14:dxf>
              <font>
                <color theme="0" tint="-0.24994659260841701"/>
              </font>
            </x14:dxf>
          </x14:cfRule>
          <xm:sqref>D157</xm:sqref>
        </x14:conditionalFormatting>
        <x14:conditionalFormatting xmlns:xm="http://schemas.microsoft.com/office/excel/2006/main">
          <x14:cfRule type="expression" priority="2609" id="{4025546B-37EC-4627-A3B7-963E5065BC77}">
            <xm:f>'bestand opzetten'!$E$15=FALSE</xm:f>
            <x14:dxf>
              <font>
                <color theme="0" tint="-0.24994659260841701"/>
              </font>
            </x14:dxf>
          </x14:cfRule>
          <xm:sqref>B163</xm:sqref>
        </x14:conditionalFormatting>
        <x14:conditionalFormatting xmlns:xm="http://schemas.microsoft.com/office/excel/2006/main">
          <x14:cfRule type="expression" priority="2607" id="{1AA567CF-D22F-4700-8BA4-DF793E96AF2D}">
            <xm:f>'bestand opzetten'!$E$15=FALSE</xm:f>
            <x14:dxf>
              <font>
                <color theme="0" tint="-0.24994659260841701"/>
              </font>
            </x14:dxf>
          </x14:cfRule>
          <xm:sqref>C163</xm:sqref>
        </x14:conditionalFormatting>
        <x14:conditionalFormatting xmlns:xm="http://schemas.microsoft.com/office/excel/2006/main">
          <x14:cfRule type="expression" priority="2605" id="{18C2D788-8815-454D-8C99-4E2F60830A96}">
            <xm:f>'bestand opzetten'!$E$15=FALSE</xm:f>
            <x14:dxf>
              <font>
                <color theme="0" tint="-0.24994659260841701"/>
              </font>
            </x14:dxf>
          </x14:cfRule>
          <xm:sqref>D163</xm:sqref>
        </x14:conditionalFormatting>
        <x14:conditionalFormatting xmlns:xm="http://schemas.microsoft.com/office/excel/2006/main">
          <x14:cfRule type="expression" priority="2588" id="{9F2C9C76-BA2B-4E6A-B2EF-01154DA9E1E0}">
            <xm:f>'bestand opzetten'!$E$13=TRUE</xm:f>
            <x14:dxf>
              <font>
                <color auto="1"/>
              </font>
            </x14:dxf>
          </x14:cfRule>
          <x14:cfRule type="expression" priority="2603" id="{ED83370A-0464-4F03-899E-0EA931F59D9A}">
            <xm:f>'bestand opzetten'!$E$13=FALSE</xm:f>
            <x14:dxf>
              <font>
                <color theme="0" tint="-0.24994659260841701"/>
              </font>
            </x14:dxf>
          </x14:cfRule>
          <xm:sqref>C102</xm:sqref>
        </x14:conditionalFormatting>
        <x14:conditionalFormatting xmlns:xm="http://schemas.microsoft.com/office/excel/2006/main">
          <x14:cfRule type="expression" priority="2587" id="{5CC591D3-8D2B-43C9-A0AD-B8E629A2E124}">
            <xm:f>'bestand opzetten'!$E$13=TRUE</xm:f>
            <x14:dxf>
              <font>
                <color auto="1"/>
              </font>
            </x14:dxf>
          </x14:cfRule>
          <x14:cfRule type="expression" priority="2602" id="{9AE02298-D0EE-4288-8F65-8409CF8DA394}">
            <xm:f>'bestand opzetten'!$E$13=FALSE</xm:f>
            <x14:dxf>
              <font>
                <color theme="0" tint="-0.24994659260841701"/>
              </font>
            </x14:dxf>
          </x14:cfRule>
          <xm:sqref>D102</xm:sqref>
        </x14:conditionalFormatting>
        <x14:conditionalFormatting xmlns:xm="http://schemas.microsoft.com/office/excel/2006/main">
          <x14:cfRule type="expression" priority="2583" id="{FB257CA1-D40D-4D5E-99A8-A82ADF81E85C}">
            <xm:f>'bestand opzetten'!$E$13=TRUE</xm:f>
            <x14:dxf>
              <font>
                <color auto="1"/>
              </font>
            </x14:dxf>
          </x14:cfRule>
          <x14:cfRule type="expression" priority="2586" id="{794C959B-85DC-4954-BE46-A668CE66E1F1}">
            <xm:f>'bestand opzetten'!$E$13=FALSE</xm:f>
            <x14:dxf>
              <font>
                <color theme="0" tint="-0.24994659260841701"/>
              </font>
            </x14:dxf>
          </x14:cfRule>
          <xm:sqref>B104</xm:sqref>
        </x14:conditionalFormatting>
        <x14:conditionalFormatting xmlns:xm="http://schemas.microsoft.com/office/excel/2006/main">
          <x14:cfRule type="expression" priority="2582" id="{01CAB38C-B172-478D-9F26-2D1A3636D807}">
            <xm:f>'bestand opzetten'!$E$13=TRUE</xm:f>
            <x14:dxf>
              <font>
                <color auto="1"/>
              </font>
            </x14:dxf>
          </x14:cfRule>
          <x14:cfRule type="expression" priority="2585" id="{E4FCE07B-653D-4D0D-B9AC-09EAD10F9C26}">
            <xm:f>'bestand opzetten'!$E$13=FALSE</xm:f>
            <x14:dxf>
              <font>
                <color theme="0" tint="-0.24994659260841701"/>
              </font>
            </x14:dxf>
          </x14:cfRule>
          <xm:sqref>C104</xm:sqref>
        </x14:conditionalFormatting>
        <x14:conditionalFormatting xmlns:xm="http://schemas.microsoft.com/office/excel/2006/main">
          <x14:cfRule type="expression" priority="2581" id="{FB173650-4760-4C52-AD26-D49532F8A929}">
            <xm:f>'bestand opzetten'!$E$13=TRUE</xm:f>
            <x14:dxf>
              <font>
                <color auto="1"/>
              </font>
            </x14:dxf>
          </x14:cfRule>
          <x14:cfRule type="expression" priority="2584" id="{22BD3453-8AFE-4E76-859B-4580A139FCE5}">
            <xm:f>'bestand opzetten'!$E$13=FALSE</xm:f>
            <x14:dxf>
              <font>
                <color theme="0" tint="-0.24994659260841701"/>
              </font>
            </x14:dxf>
          </x14:cfRule>
          <xm:sqref>D104</xm:sqref>
        </x14:conditionalFormatting>
        <x14:conditionalFormatting xmlns:xm="http://schemas.microsoft.com/office/excel/2006/main">
          <x14:cfRule type="expression" priority="2577" id="{A8169A71-E674-4E94-A932-3C2D240F6B38}">
            <xm:f>'bestand opzetten'!$E$13=TRUE</xm:f>
            <x14:dxf>
              <font>
                <color auto="1"/>
              </font>
            </x14:dxf>
          </x14:cfRule>
          <x14:cfRule type="expression" priority="2580" id="{189C6EAD-B23C-45C9-B602-27F8FB61CE9E}">
            <xm:f>'bestand opzetten'!$E$13=FALSE</xm:f>
            <x14:dxf>
              <font>
                <color theme="0" tint="-0.24994659260841701"/>
              </font>
            </x14:dxf>
          </x14:cfRule>
          <xm:sqref>B153</xm:sqref>
        </x14:conditionalFormatting>
        <x14:conditionalFormatting xmlns:xm="http://schemas.microsoft.com/office/excel/2006/main">
          <x14:cfRule type="expression" priority="2576" id="{E2D268B7-FF1A-4CF7-A727-682DC979FD76}">
            <xm:f>'bestand opzetten'!$E$13=TRUE</xm:f>
            <x14:dxf>
              <font>
                <color auto="1"/>
              </font>
            </x14:dxf>
          </x14:cfRule>
          <x14:cfRule type="expression" priority="2579" id="{1F7205F1-1737-45B7-BB55-AE386B135AA9}">
            <xm:f>'bestand opzetten'!$E$13=FALSE</xm:f>
            <x14:dxf>
              <font>
                <color theme="0" tint="-0.24994659260841701"/>
              </font>
            </x14:dxf>
          </x14:cfRule>
          <xm:sqref>C153</xm:sqref>
        </x14:conditionalFormatting>
        <x14:conditionalFormatting xmlns:xm="http://schemas.microsoft.com/office/excel/2006/main">
          <x14:cfRule type="expression" priority="2575" id="{8B5A667D-8BD8-4CA2-A035-BC43AB3D83CB}">
            <xm:f>'bestand opzetten'!$E$13=TRUE</xm:f>
            <x14:dxf>
              <font>
                <color auto="1"/>
              </font>
            </x14:dxf>
          </x14:cfRule>
          <x14:cfRule type="expression" priority="2578" id="{0B97E7E7-5327-495F-AE10-362EE40F0B41}">
            <xm:f>'bestand opzetten'!$E$13=FALSE</xm:f>
            <x14:dxf>
              <font>
                <color theme="0" tint="-0.24994659260841701"/>
              </font>
            </x14:dxf>
          </x14:cfRule>
          <xm:sqref>D153</xm:sqref>
        </x14:conditionalFormatting>
        <x14:conditionalFormatting xmlns:xm="http://schemas.microsoft.com/office/excel/2006/main">
          <x14:cfRule type="expression" priority="2571" id="{E7EEC11D-331A-4CC6-AB81-1D9244EE24BE}">
            <xm:f>'bestand opzetten'!$E$13=TRUE</xm:f>
            <x14:dxf>
              <font>
                <color auto="1"/>
              </font>
            </x14:dxf>
          </x14:cfRule>
          <x14:cfRule type="expression" priority="2574" id="{56179DA9-1FB9-4916-8269-12C8C6557B29}">
            <xm:f>'bestand opzetten'!$E$13=FALSE</xm:f>
            <x14:dxf>
              <font>
                <color theme="0" tint="-0.24994659260841701"/>
              </font>
            </x14:dxf>
          </x14:cfRule>
          <xm:sqref>B159</xm:sqref>
        </x14:conditionalFormatting>
        <x14:conditionalFormatting xmlns:xm="http://schemas.microsoft.com/office/excel/2006/main">
          <x14:cfRule type="expression" priority="2570" id="{A809230D-B532-4D07-BD8D-1B02BECE1679}">
            <xm:f>'bestand opzetten'!$E$13=TRUE</xm:f>
            <x14:dxf>
              <font>
                <color auto="1"/>
              </font>
            </x14:dxf>
          </x14:cfRule>
          <x14:cfRule type="expression" priority="2573" id="{C5E61739-2F64-4758-BA01-934322623BEC}">
            <xm:f>'bestand opzetten'!$E$13=FALSE</xm:f>
            <x14:dxf>
              <font>
                <color theme="0" tint="-0.24994659260841701"/>
              </font>
            </x14:dxf>
          </x14:cfRule>
          <xm:sqref>C159</xm:sqref>
        </x14:conditionalFormatting>
        <x14:conditionalFormatting xmlns:xm="http://schemas.microsoft.com/office/excel/2006/main">
          <x14:cfRule type="expression" priority="2569" id="{B30319D1-71B0-49D5-A288-5D85D9C1E599}">
            <xm:f>'bestand opzetten'!$E$13=TRUE</xm:f>
            <x14:dxf>
              <font>
                <color auto="1"/>
              </font>
            </x14:dxf>
          </x14:cfRule>
          <x14:cfRule type="expression" priority="2572" id="{6BA83935-DC91-4ED3-8BD0-8C863C790B17}">
            <xm:f>'bestand opzetten'!$E$13=FALSE</xm:f>
            <x14:dxf>
              <font>
                <color theme="0" tint="-0.24994659260841701"/>
              </font>
            </x14:dxf>
          </x14:cfRule>
          <xm:sqref>D159</xm:sqref>
        </x14:conditionalFormatting>
        <x14:conditionalFormatting xmlns:xm="http://schemas.microsoft.com/office/excel/2006/main">
          <x14:cfRule type="expression" priority="2565" id="{93F48324-46C3-4B56-9BA7-5603E1FD16D3}">
            <xm:f>'bestand opzetten'!$E$13=TRUE</xm:f>
            <x14:dxf>
              <font>
                <color auto="1"/>
              </font>
            </x14:dxf>
          </x14:cfRule>
          <x14:cfRule type="expression" priority="2568" id="{0115871E-2F67-4D85-9955-4FD20494FADB}">
            <xm:f>'bestand opzetten'!$E$13=FALSE</xm:f>
            <x14:dxf>
              <font>
                <color theme="0" tint="-0.24994659260841701"/>
              </font>
            </x14:dxf>
          </x14:cfRule>
          <xm:sqref>B175</xm:sqref>
        </x14:conditionalFormatting>
        <x14:conditionalFormatting xmlns:xm="http://schemas.microsoft.com/office/excel/2006/main">
          <x14:cfRule type="expression" priority="2564" id="{D5026506-6EC7-4455-A832-21CEF216EF0C}">
            <xm:f>'bestand opzetten'!$E$13=TRUE</xm:f>
            <x14:dxf>
              <font>
                <color auto="1"/>
              </font>
            </x14:dxf>
          </x14:cfRule>
          <x14:cfRule type="expression" priority="2567" id="{9A7B7C84-28FB-43A9-B5E3-BA55DC4F1B63}">
            <xm:f>'bestand opzetten'!$E$13=FALSE</xm:f>
            <x14:dxf>
              <font>
                <color theme="0" tint="-0.24994659260841701"/>
              </font>
            </x14:dxf>
          </x14:cfRule>
          <xm:sqref>C175</xm:sqref>
        </x14:conditionalFormatting>
        <x14:conditionalFormatting xmlns:xm="http://schemas.microsoft.com/office/excel/2006/main">
          <x14:cfRule type="expression" priority="2563" id="{88F2932C-8BAA-4FF4-8F3A-A6C1000F31FC}">
            <xm:f>'bestand opzetten'!$E$13=TRUE</xm:f>
            <x14:dxf>
              <font>
                <color auto="1"/>
              </font>
            </x14:dxf>
          </x14:cfRule>
          <x14:cfRule type="expression" priority="2566" id="{C811BE74-368E-4829-8546-FCD504CDEF83}">
            <xm:f>'bestand opzetten'!$E$13=FALSE</xm:f>
            <x14:dxf>
              <font>
                <color theme="0" tint="-0.24994659260841701"/>
              </font>
            </x14:dxf>
          </x14:cfRule>
          <xm:sqref>D175</xm:sqref>
        </x14:conditionalFormatting>
        <x14:conditionalFormatting xmlns:xm="http://schemas.microsoft.com/office/excel/2006/main">
          <x14:cfRule type="expression" priority="2559" id="{58991870-8646-4C26-9604-D6B87F199AC5}">
            <xm:f>'bestand opzetten'!$E$13=TRUE</xm:f>
            <x14:dxf>
              <font>
                <color auto="1"/>
              </font>
            </x14:dxf>
          </x14:cfRule>
          <x14:cfRule type="expression" priority="2562" id="{A8169B39-3A4A-4024-BD51-158AB57363A5}">
            <xm:f>'bestand opzetten'!$E$13=FALSE</xm:f>
            <x14:dxf>
              <font>
                <color theme="0" tint="-0.24994659260841701"/>
              </font>
            </x14:dxf>
          </x14:cfRule>
          <xm:sqref>B209</xm:sqref>
        </x14:conditionalFormatting>
        <x14:conditionalFormatting xmlns:xm="http://schemas.microsoft.com/office/excel/2006/main">
          <x14:cfRule type="expression" priority="2558" id="{98438151-877F-4CBC-AB4C-280BECF0C8CC}">
            <xm:f>'bestand opzetten'!$E$13=TRUE</xm:f>
            <x14:dxf>
              <font>
                <color auto="1"/>
              </font>
            </x14:dxf>
          </x14:cfRule>
          <x14:cfRule type="expression" priority="2561" id="{14541FC4-D53D-42F9-BAF8-25B6C59E7474}">
            <xm:f>'bestand opzetten'!$E$13=FALSE</xm:f>
            <x14:dxf>
              <font>
                <color theme="0" tint="-0.24994659260841701"/>
              </font>
            </x14:dxf>
          </x14:cfRule>
          <xm:sqref>C209</xm:sqref>
        </x14:conditionalFormatting>
        <x14:conditionalFormatting xmlns:xm="http://schemas.microsoft.com/office/excel/2006/main">
          <x14:cfRule type="expression" priority="2557" id="{A7666859-E2D1-4226-AFE5-959C8E1AD9B5}">
            <xm:f>'bestand opzetten'!$E$13=TRUE</xm:f>
            <x14:dxf>
              <font>
                <color auto="1"/>
              </font>
            </x14:dxf>
          </x14:cfRule>
          <x14:cfRule type="expression" priority="2560" id="{8D7A398A-4254-4ECB-9B56-F78D586D1C55}">
            <xm:f>'bestand opzetten'!$E$13=FALSE</xm:f>
            <x14:dxf>
              <font>
                <color theme="0" tint="-0.24994659260841701"/>
              </font>
            </x14:dxf>
          </x14:cfRule>
          <xm:sqref>D209</xm:sqref>
        </x14:conditionalFormatting>
        <x14:conditionalFormatting xmlns:xm="http://schemas.microsoft.com/office/excel/2006/main">
          <x14:cfRule type="expression" priority="2553" id="{72AA7251-0D13-40AA-ABFB-EFED09201C1A}">
            <xm:f>'bestand opzetten'!$E$13=TRUE</xm:f>
            <x14:dxf>
              <font>
                <color auto="1"/>
              </font>
            </x14:dxf>
          </x14:cfRule>
          <x14:cfRule type="expression" priority="2556" id="{A72C800F-74D1-4A17-89B1-A4B84382681B}">
            <xm:f>'bestand opzetten'!$E$13=FALSE</xm:f>
            <x14:dxf>
              <font>
                <color theme="0" tint="-0.24994659260841701"/>
              </font>
            </x14:dxf>
          </x14:cfRule>
          <xm:sqref>B216</xm:sqref>
        </x14:conditionalFormatting>
        <x14:conditionalFormatting xmlns:xm="http://schemas.microsoft.com/office/excel/2006/main">
          <x14:cfRule type="expression" priority="2552" id="{4203BCB2-5B1C-4ED5-9A2C-BABAAB233C58}">
            <xm:f>'bestand opzetten'!$E$13=TRUE</xm:f>
            <x14:dxf>
              <font>
                <color auto="1"/>
              </font>
            </x14:dxf>
          </x14:cfRule>
          <x14:cfRule type="expression" priority="2555" id="{7390B3A1-5313-4094-B360-61B6195B1DD8}">
            <xm:f>'bestand opzetten'!$E$13=FALSE</xm:f>
            <x14:dxf>
              <font>
                <color theme="0" tint="-0.24994659260841701"/>
              </font>
            </x14:dxf>
          </x14:cfRule>
          <xm:sqref>C216</xm:sqref>
        </x14:conditionalFormatting>
        <x14:conditionalFormatting xmlns:xm="http://schemas.microsoft.com/office/excel/2006/main">
          <x14:cfRule type="expression" priority="2551" id="{424365F5-B12A-437D-AF6E-6B8A8B1B0965}">
            <xm:f>'bestand opzetten'!$E$13=TRUE</xm:f>
            <x14:dxf>
              <font>
                <color auto="1"/>
              </font>
            </x14:dxf>
          </x14:cfRule>
          <x14:cfRule type="expression" priority="2554" id="{1E49A930-2EBA-4523-9087-02D943F9EB11}">
            <xm:f>'bestand opzetten'!$E$13=FALSE</xm:f>
            <x14:dxf>
              <font>
                <color theme="0" tint="-0.24994659260841701"/>
              </font>
            </x14:dxf>
          </x14:cfRule>
          <xm:sqref>D216</xm:sqref>
        </x14:conditionalFormatting>
        <x14:conditionalFormatting xmlns:xm="http://schemas.microsoft.com/office/excel/2006/main">
          <x14:cfRule type="expression" priority="2547" id="{FB568B7C-58C3-430F-A3DB-A3ED762490B8}">
            <xm:f>'bestand opzetten'!$E$13=TRUE</xm:f>
            <x14:dxf>
              <font>
                <color auto="1"/>
              </font>
            </x14:dxf>
          </x14:cfRule>
          <x14:cfRule type="expression" priority="2550" id="{69727C5C-77F4-4829-A6A1-27713B7053DF}">
            <xm:f>'bestand opzetten'!$E$13=FALSE</xm:f>
            <x14:dxf>
              <font>
                <color theme="0" tint="-0.24994659260841701"/>
              </font>
            </x14:dxf>
          </x14:cfRule>
          <xm:sqref>B49</xm:sqref>
        </x14:conditionalFormatting>
        <x14:conditionalFormatting xmlns:xm="http://schemas.microsoft.com/office/excel/2006/main">
          <x14:cfRule type="expression" priority="2546" id="{C0A7EEAC-95DF-4232-8121-BFEE22ABC655}">
            <xm:f>'bestand opzetten'!$E$13=TRUE</xm:f>
            <x14:dxf>
              <font>
                <color auto="1"/>
              </font>
            </x14:dxf>
          </x14:cfRule>
          <x14:cfRule type="expression" priority="2549" id="{C627F4EB-9291-4A61-BE29-89338445A715}">
            <xm:f>'bestand opzetten'!$E$13=FALSE</xm:f>
            <x14:dxf>
              <font>
                <color theme="0" tint="-0.24994659260841701"/>
              </font>
            </x14:dxf>
          </x14:cfRule>
          <xm:sqref>C49:C50</xm:sqref>
        </x14:conditionalFormatting>
        <x14:conditionalFormatting xmlns:xm="http://schemas.microsoft.com/office/excel/2006/main">
          <x14:cfRule type="expression" priority="2545" id="{E5518E6B-22A3-4EFA-BF7C-C61EC5E42E32}">
            <xm:f>'bestand opzetten'!$E$13=TRUE</xm:f>
            <x14:dxf>
              <font>
                <color auto="1"/>
              </font>
            </x14:dxf>
          </x14:cfRule>
          <x14:cfRule type="expression" priority="2548" id="{A093F0E1-E701-4B52-B3B2-0DBAED28B6C6}">
            <xm:f>'bestand opzetten'!$E$13=FALSE</xm:f>
            <x14:dxf>
              <font>
                <color theme="0" tint="-0.24994659260841701"/>
              </font>
            </x14:dxf>
          </x14:cfRule>
          <xm:sqref>D49</xm:sqref>
        </x14:conditionalFormatting>
        <x14:conditionalFormatting xmlns:xm="http://schemas.microsoft.com/office/excel/2006/main">
          <x14:cfRule type="expression" priority="2541" id="{470BF453-2224-4AEB-9978-2F8F5E41B81A}">
            <xm:f>'bestand opzetten'!$E$13=TRUE</xm:f>
            <x14:dxf>
              <font>
                <color auto="1"/>
              </font>
            </x14:dxf>
          </x14:cfRule>
          <x14:cfRule type="expression" priority="2544" id="{EDB7C4CF-DD20-451B-821B-105E16ED5D10}">
            <xm:f>'bestand opzetten'!$E$13=FALSE</xm:f>
            <x14:dxf>
              <font>
                <color theme="0" tint="-0.24994659260841701"/>
              </font>
            </x14:dxf>
          </x14:cfRule>
          <xm:sqref>B50</xm:sqref>
        </x14:conditionalFormatting>
        <x14:conditionalFormatting xmlns:xm="http://schemas.microsoft.com/office/excel/2006/main">
          <x14:cfRule type="expression" priority="2539" id="{2EC9CA9D-599E-4B02-8295-41B105E22200}">
            <xm:f>'bestand opzetten'!$E$13=TRUE</xm:f>
            <x14:dxf>
              <font>
                <color auto="1"/>
              </font>
            </x14:dxf>
          </x14:cfRule>
          <x14:cfRule type="expression" priority="2542" id="{81A1CA91-F981-448F-9D5A-3DFE2761C63B}">
            <xm:f>'bestand opzetten'!$E$13=FALSE</xm:f>
            <x14:dxf>
              <font>
                <color theme="0" tint="-0.24994659260841701"/>
              </font>
            </x14:dxf>
          </x14:cfRule>
          <xm:sqref>D50</xm:sqref>
        </x14:conditionalFormatting>
        <x14:conditionalFormatting xmlns:xm="http://schemas.microsoft.com/office/excel/2006/main">
          <x14:cfRule type="expression" priority="2501" id="{B6B058EB-423D-482D-831E-DA635766FE68}">
            <xm:f>'bestand opzetten'!$E$21=FALSE</xm:f>
            <x14:dxf>
              <font>
                <color theme="0" tint="-0.24994659260841701"/>
              </font>
            </x14:dxf>
          </x14:cfRule>
          <xm:sqref>E106:F106</xm:sqref>
        </x14:conditionalFormatting>
        <x14:conditionalFormatting xmlns:xm="http://schemas.microsoft.com/office/excel/2006/main">
          <x14:cfRule type="expression" priority="2500" id="{6D46C9A8-BABC-48E5-997E-14F47AF087D6}">
            <xm:f>'bestand opzetten'!$E$21=FALSE</xm:f>
            <x14:dxf>
              <fill>
                <patternFill>
                  <bgColor theme="0" tint="-4.9989318521683403E-2"/>
                </patternFill>
              </fill>
            </x14:dxf>
          </x14:cfRule>
          <xm:sqref>E106:F106</xm:sqref>
        </x14:conditionalFormatting>
        <x14:conditionalFormatting xmlns:xm="http://schemas.microsoft.com/office/excel/2006/main">
          <x14:cfRule type="expression" priority="2499" id="{9B04B374-F37B-495E-9BF8-AC691FDF10B2}">
            <xm:f>'bestand opzetten'!$E$15=FALSE</xm:f>
            <x14:dxf>
              <font>
                <color theme="0" tint="-0.24994659260841701"/>
              </font>
              <fill>
                <patternFill>
                  <bgColor theme="0" tint="-4.9989318521683403E-2"/>
                </patternFill>
              </fill>
            </x14:dxf>
          </x14:cfRule>
          <xm:sqref>E106</xm:sqref>
        </x14:conditionalFormatting>
        <x14:conditionalFormatting xmlns:xm="http://schemas.microsoft.com/office/excel/2006/main">
          <x14:cfRule type="expression" priority="2493" id="{0C069DBE-2320-4FC8-8336-2AB326C06912}">
            <xm:f>'bestand opzetten'!$E$15=FALSE</xm:f>
            <x14:dxf>
              <font>
                <color theme="0" tint="-0.24994659260841701"/>
              </font>
              <fill>
                <patternFill>
                  <bgColor theme="0" tint="-4.9989318521683403E-2"/>
                </patternFill>
              </fill>
            </x14:dxf>
          </x14:cfRule>
          <xm:sqref>F106</xm:sqref>
        </x14:conditionalFormatting>
        <x14:conditionalFormatting xmlns:xm="http://schemas.microsoft.com/office/excel/2006/main">
          <x14:cfRule type="expression" priority="2484" id="{108E7EA6-0EDF-480A-A0E8-5E460A389724}">
            <xm:f>'bestand opzetten'!$E$15=FALSE</xm:f>
            <x14:dxf>
              <font>
                <color theme="0" tint="-0.24994659260841701"/>
              </font>
              <fill>
                <patternFill>
                  <bgColor theme="0" tint="-4.9989318521683403E-2"/>
                </patternFill>
              </fill>
            </x14:dxf>
          </x14:cfRule>
          <xm:sqref>E110</xm:sqref>
        </x14:conditionalFormatting>
        <x14:conditionalFormatting xmlns:xm="http://schemas.microsoft.com/office/excel/2006/main">
          <x14:cfRule type="expression" priority="2479" id="{72953BBC-F796-46C5-B513-364FBE0051C8}">
            <xm:f>'bestand opzetten'!$E$15=FALSE</xm:f>
            <x14:dxf>
              <font>
                <color theme="0" tint="-0.24994659260841701"/>
              </font>
              <fill>
                <patternFill>
                  <bgColor theme="0" tint="-4.9989318521683403E-2"/>
                </patternFill>
              </fill>
            </x14:dxf>
          </x14:cfRule>
          <xm:sqref>F110</xm:sqref>
        </x14:conditionalFormatting>
        <x14:conditionalFormatting xmlns:xm="http://schemas.microsoft.com/office/excel/2006/main">
          <x14:cfRule type="expression" priority="2458" id="{730B9FA9-CD16-437E-AC19-2326551B5A21}">
            <xm:f>'bestand opzetten'!$E$21=FALSE</xm:f>
            <x14:dxf>
              <font>
                <color theme="0" tint="-0.24994659260841701"/>
              </font>
            </x14:dxf>
          </x14:cfRule>
          <xm:sqref>E157:F157</xm:sqref>
        </x14:conditionalFormatting>
        <x14:conditionalFormatting xmlns:xm="http://schemas.microsoft.com/office/excel/2006/main">
          <x14:cfRule type="expression" priority="2457" id="{DA507121-89F3-493A-98D8-055B7B6A3F3A}">
            <xm:f>'bestand opzetten'!$E$21=FALSE</xm:f>
            <x14:dxf>
              <fill>
                <patternFill>
                  <bgColor theme="0" tint="-4.9989318521683403E-2"/>
                </patternFill>
              </fill>
            </x14:dxf>
          </x14:cfRule>
          <xm:sqref>E157:F157</xm:sqref>
        </x14:conditionalFormatting>
        <x14:conditionalFormatting xmlns:xm="http://schemas.microsoft.com/office/excel/2006/main">
          <x14:cfRule type="expression" priority="2456" id="{CBA35416-7427-46D8-BA57-D3C00F29DC64}">
            <xm:f>'bestand opzetten'!$E$15=FALSE</xm:f>
            <x14:dxf>
              <font>
                <color theme="0" tint="-0.24994659260841701"/>
              </font>
              <fill>
                <patternFill>
                  <bgColor theme="0" tint="-4.9989318521683403E-2"/>
                </patternFill>
              </fill>
            </x14:dxf>
          </x14:cfRule>
          <xm:sqref>E157</xm:sqref>
        </x14:conditionalFormatting>
        <x14:conditionalFormatting xmlns:xm="http://schemas.microsoft.com/office/excel/2006/main">
          <x14:cfRule type="expression" priority="2451" id="{3C33CC12-0700-4D49-A05F-F2FDFDD8C5DF}">
            <xm:f>'bestand opzetten'!$E$15=FALSE</xm:f>
            <x14:dxf>
              <font>
                <color theme="0" tint="-0.24994659260841701"/>
              </font>
              <fill>
                <patternFill>
                  <bgColor theme="0" tint="-4.9989318521683403E-2"/>
                </patternFill>
              </fill>
            </x14:dxf>
          </x14:cfRule>
          <xm:sqref>F157</xm:sqref>
        </x14:conditionalFormatting>
        <x14:conditionalFormatting xmlns:xm="http://schemas.microsoft.com/office/excel/2006/main">
          <x14:cfRule type="expression" priority="2444" id="{A8B55075-5DED-4538-A08F-C02C773747C9}">
            <xm:f>'bestand opzetten'!$E$21=FALSE</xm:f>
            <x14:dxf>
              <font>
                <color theme="0" tint="-0.24994659260841701"/>
              </font>
            </x14:dxf>
          </x14:cfRule>
          <xm:sqref>E163:F163</xm:sqref>
        </x14:conditionalFormatting>
        <x14:conditionalFormatting xmlns:xm="http://schemas.microsoft.com/office/excel/2006/main">
          <x14:cfRule type="expression" priority="2443" id="{8335EA39-AD22-4327-8141-AFF8D183022F}">
            <xm:f>'bestand opzetten'!$E$21=FALSE</xm:f>
            <x14:dxf>
              <fill>
                <patternFill>
                  <bgColor theme="0" tint="-4.9989318521683403E-2"/>
                </patternFill>
              </fill>
            </x14:dxf>
          </x14:cfRule>
          <xm:sqref>E163:F163</xm:sqref>
        </x14:conditionalFormatting>
        <x14:conditionalFormatting xmlns:xm="http://schemas.microsoft.com/office/excel/2006/main">
          <x14:cfRule type="expression" priority="2442" id="{6494A156-F466-442B-95D7-CDEB287E09FC}">
            <xm:f>'bestand opzetten'!$E$15=FALSE</xm:f>
            <x14:dxf>
              <font>
                <color theme="0" tint="-0.24994659260841701"/>
              </font>
              <fill>
                <patternFill>
                  <bgColor theme="0" tint="-4.9989318521683403E-2"/>
                </patternFill>
              </fill>
            </x14:dxf>
          </x14:cfRule>
          <xm:sqref>E163</xm:sqref>
        </x14:conditionalFormatting>
        <x14:conditionalFormatting xmlns:xm="http://schemas.microsoft.com/office/excel/2006/main">
          <x14:cfRule type="expression" priority="2437" id="{6EB519D6-B24C-4D88-AD4E-9E1773E672C5}">
            <xm:f>'bestand opzetten'!$E$15=FALSE</xm:f>
            <x14:dxf>
              <font>
                <color theme="0" tint="-0.24994659260841701"/>
              </font>
              <fill>
                <patternFill>
                  <bgColor theme="0" tint="-4.9989318521683403E-2"/>
                </patternFill>
              </fill>
            </x14:dxf>
          </x14:cfRule>
          <xm:sqref>F163</xm:sqref>
        </x14:conditionalFormatting>
        <x14:conditionalFormatting xmlns:xm="http://schemas.microsoft.com/office/excel/2006/main">
          <x14:cfRule type="expression" priority="2430" id="{4B6599B8-0D5E-46E7-A1E4-FC0BFF6206C2}">
            <xm:f>'bestand opzetten'!$E$21=FALSE</xm:f>
            <x14:dxf>
              <font>
                <color theme="0" tint="-0.24994659260841701"/>
              </font>
            </x14:dxf>
          </x14:cfRule>
          <xm:sqref>E138:F138</xm:sqref>
        </x14:conditionalFormatting>
        <x14:conditionalFormatting xmlns:xm="http://schemas.microsoft.com/office/excel/2006/main">
          <x14:cfRule type="expression" priority="2429" id="{A333B030-4E88-4B0C-9B23-C006173BFD2F}">
            <xm:f>'bestand opzetten'!$E$21=FALSE</xm:f>
            <x14:dxf>
              <fill>
                <patternFill>
                  <bgColor theme="0" tint="-4.9989318521683403E-2"/>
                </patternFill>
              </fill>
            </x14:dxf>
          </x14:cfRule>
          <xm:sqref>E138:F138</xm:sqref>
        </x14:conditionalFormatting>
        <x14:conditionalFormatting xmlns:xm="http://schemas.microsoft.com/office/excel/2006/main">
          <x14:cfRule type="expression" priority="2428" id="{E79DE4A5-3673-4B18-AD4E-C64EBC7646A4}">
            <xm:f>'bestand opzetten'!$E$15=FALSE</xm:f>
            <x14:dxf>
              <font>
                <color theme="0" tint="-0.24994659260841701"/>
              </font>
              <fill>
                <patternFill>
                  <bgColor theme="0" tint="-4.9989318521683403E-2"/>
                </patternFill>
              </fill>
            </x14:dxf>
          </x14:cfRule>
          <xm:sqref>E138</xm:sqref>
        </x14:conditionalFormatting>
        <x14:conditionalFormatting xmlns:xm="http://schemas.microsoft.com/office/excel/2006/main">
          <x14:cfRule type="expression" priority="2423" id="{7E766EC9-8258-4891-B14D-7463C1F02602}">
            <xm:f>'bestand opzetten'!$E$15=FALSE</xm:f>
            <x14:dxf>
              <font>
                <color theme="0" tint="-0.24994659260841701"/>
              </font>
              <fill>
                <patternFill>
                  <bgColor theme="0" tint="-4.9989318521683403E-2"/>
                </patternFill>
              </fill>
            </x14:dxf>
          </x14:cfRule>
          <xm:sqref>F138</xm:sqref>
        </x14:conditionalFormatting>
        <x14:conditionalFormatting xmlns:xm="http://schemas.microsoft.com/office/excel/2006/main">
          <x14:cfRule type="expression" priority="2416" id="{B364F53E-289C-486D-A202-065E850F9B2C}">
            <xm:f>'bestand opzetten'!$E$21=FALSE</xm:f>
            <x14:dxf>
              <font>
                <color theme="0" tint="-0.24994659260841701"/>
              </font>
            </x14:dxf>
          </x14:cfRule>
          <xm:sqref>E71:F71</xm:sqref>
        </x14:conditionalFormatting>
        <x14:conditionalFormatting xmlns:xm="http://schemas.microsoft.com/office/excel/2006/main">
          <x14:cfRule type="expression" priority="2415" id="{87F87782-A336-40CC-A237-05CCEF0DE374}">
            <xm:f>'bestand opzetten'!$E$21=FALSE</xm:f>
            <x14:dxf>
              <fill>
                <patternFill>
                  <bgColor theme="0" tint="-4.9989318521683403E-2"/>
                </patternFill>
              </fill>
            </x14:dxf>
          </x14:cfRule>
          <xm:sqref>E71:F71</xm:sqref>
        </x14:conditionalFormatting>
        <x14:conditionalFormatting xmlns:xm="http://schemas.microsoft.com/office/excel/2006/main">
          <x14:cfRule type="expression" priority="2414" id="{44EF814F-EB5F-41D5-B328-62B3913D2286}">
            <xm:f>'bestand opzetten'!$E$15=FALSE</xm:f>
            <x14:dxf>
              <font>
                <color theme="0" tint="-0.24994659260841701"/>
              </font>
              <fill>
                <patternFill>
                  <bgColor theme="0" tint="-4.9989318521683403E-2"/>
                </patternFill>
              </fill>
            </x14:dxf>
          </x14:cfRule>
          <xm:sqref>E71</xm:sqref>
        </x14:conditionalFormatting>
        <x14:conditionalFormatting xmlns:xm="http://schemas.microsoft.com/office/excel/2006/main">
          <x14:cfRule type="expression" priority="2409" id="{E5240476-7F22-4DFB-856F-9D4549A9DC75}">
            <xm:f>'bestand opzetten'!$E$15=FALSE</xm:f>
            <x14:dxf>
              <font>
                <color theme="0" tint="-0.24994659260841701"/>
              </font>
              <fill>
                <patternFill>
                  <bgColor theme="0" tint="-4.9989318521683403E-2"/>
                </patternFill>
              </fill>
            </x14:dxf>
          </x14:cfRule>
          <xm:sqref>F71</xm:sqref>
        </x14:conditionalFormatting>
        <x14:conditionalFormatting xmlns:xm="http://schemas.microsoft.com/office/excel/2006/main">
          <x14:cfRule type="expression" priority="2402" id="{E082532E-B257-4349-B68A-EBE22E848D56}">
            <xm:f>'bestand opzetten'!$E$21=FALSE</xm:f>
            <x14:dxf>
              <font>
                <color theme="0" tint="-0.24994659260841701"/>
              </font>
            </x14:dxf>
          </x14:cfRule>
          <xm:sqref>E72:F72</xm:sqref>
        </x14:conditionalFormatting>
        <x14:conditionalFormatting xmlns:xm="http://schemas.microsoft.com/office/excel/2006/main">
          <x14:cfRule type="expression" priority="2401" id="{A3CC08B0-AB04-48AA-816D-D9DE24DFE604}">
            <xm:f>'bestand opzetten'!$E$21=FALSE</xm:f>
            <x14:dxf>
              <fill>
                <patternFill>
                  <bgColor theme="0" tint="-4.9989318521683403E-2"/>
                </patternFill>
              </fill>
            </x14:dxf>
          </x14:cfRule>
          <xm:sqref>E72:F72</xm:sqref>
        </x14:conditionalFormatting>
        <x14:conditionalFormatting xmlns:xm="http://schemas.microsoft.com/office/excel/2006/main">
          <x14:cfRule type="expression" priority="2400" id="{E15A5F29-2168-4D95-BDA9-552E6B1EC7B0}">
            <xm:f>'bestand opzetten'!$E$15=FALSE</xm:f>
            <x14:dxf>
              <font>
                <color theme="0" tint="-0.24994659260841701"/>
              </font>
              <fill>
                <patternFill>
                  <bgColor theme="0" tint="-4.9989318521683403E-2"/>
                </patternFill>
              </fill>
            </x14:dxf>
          </x14:cfRule>
          <xm:sqref>E72</xm:sqref>
        </x14:conditionalFormatting>
        <x14:conditionalFormatting xmlns:xm="http://schemas.microsoft.com/office/excel/2006/main">
          <x14:cfRule type="expression" priority="2395" id="{1EE2E938-BCCB-498B-8E1F-3E07FFDE581D}">
            <xm:f>'bestand opzetten'!$E$15=FALSE</xm:f>
            <x14:dxf>
              <font>
                <color theme="0" tint="-0.24994659260841701"/>
              </font>
              <fill>
                <patternFill>
                  <bgColor theme="0" tint="-4.9989318521683403E-2"/>
                </patternFill>
              </fill>
            </x14:dxf>
          </x14:cfRule>
          <xm:sqref>F72</xm:sqref>
        </x14:conditionalFormatting>
        <x14:conditionalFormatting xmlns:xm="http://schemas.microsoft.com/office/excel/2006/main">
          <x14:cfRule type="expression" priority="2388" id="{D10FB6FA-FF77-4E9C-AF33-07B9ED05FE77}">
            <xm:f>'bestand opzetten'!$E$21=FALSE</xm:f>
            <x14:dxf>
              <font>
                <color theme="0" tint="-0.24994659260841701"/>
              </font>
            </x14:dxf>
          </x14:cfRule>
          <xm:sqref>F39</xm:sqref>
        </x14:conditionalFormatting>
        <x14:conditionalFormatting xmlns:xm="http://schemas.microsoft.com/office/excel/2006/main">
          <x14:cfRule type="expression" priority="2387" id="{83A4AD1D-E335-4C17-BAFC-0FDF4F1A122B}">
            <xm:f>'bestand opzetten'!$E$21=FALSE</xm:f>
            <x14:dxf>
              <fill>
                <patternFill>
                  <bgColor theme="0" tint="-4.9989318521683403E-2"/>
                </patternFill>
              </fill>
            </x14:dxf>
          </x14:cfRule>
          <xm:sqref>F39</xm:sqref>
        </x14:conditionalFormatting>
        <x14:conditionalFormatting xmlns:xm="http://schemas.microsoft.com/office/excel/2006/main">
          <x14:cfRule type="expression" priority="2381" id="{71EB0A37-9F48-4B7C-B155-7C1492249869}">
            <xm:f>'bestand opzetten'!$E$15=FALSE</xm:f>
            <x14:dxf>
              <font>
                <color theme="0" tint="-0.24994659260841701"/>
              </font>
              <fill>
                <patternFill>
                  <bgColor theme="0" tint="-4.9989318521683403E-2"/>
                </patternFill>
              </fill>
            </x14:dxf>
          </x14:cfRule>
          <xm:sqref>F39</xm:sqref>
        </x14:conditionalFormatting>
        <x14:conditionalFormatting xmlns:xm="http://schemas.microsoft.com/office/excel/2006/main">
          <x14:cfRule type="expression" priority="2374" id="{115CEAD6-FF51-4CEC-9B4E-842841DB805A}">
            <xm:f>'bestand opzetten'!$E$21=FALSE</xm:f>
            <x14:dxf>
              <font>
                <color theme="0" tint="-0.24994659260841701"/>
              </font>
            </x14:dxf>
          </x14:cfRule>
          <xm:sqref>F40</xm:sqref>
        </x14:conditionalFormatting>
        <x14:conditionalFormatting xmlns:xm="http://schemas.microsoft.com/office/excel/2006/main">
          <x14:cfRule type="expression" priority="2373" id="{887F330A-470F-4CF5-AF6A-FF9812EFABDC}">
            <xm:f>'bestand opzetten'!$E$21=FALSE</xm:f>
            <x14:dxf>
              <fill>
                <patternFill>
                  <bgColor theme="0" tint="-4.9989318521683403E-2"/>
                </patternFill>
              </fill>
            </x14:dxf>
          </x14:cfRule>
          <xm:sqref>F40</xm:sqref>
        </x14:conditionalFormatting>
        <x14:conditionalFormatting xmlns:xm="http://schemas.microsoft.com/office/excel/2006/main">
          <x14:cfRule type="expression" priority="2367" id="{66B5171E-93BF-43EF-94A1-B976FCC0BA04}">
            <xm:f>'bestand opzetten'!$E$15=FALSE</xm:f>
            <x14:dxf>
              <font>
                <color theme="0" tint="-0.24994659260841701"/>
              </font>
              <fill>
                <patternFill>
                  <bgColor theme="0" tint="-4.9989318521683403E-2"/>
                </patternFill>
              </fill>
            </x14:dxf>
          </x14:cfRule>
          <xm:sqref>F40</xm:sqref>
        </x14:conditionalFormatting>
        <x14:conditionalFormatting xmlns:xm="http://schemas.microsoft.com/office/excel/2006/main">
          <x14:cfRule type="expression" priority="2281" id="{D2C54845-48C1-4D20-927F-4DBE21768276}">
            <xm:f>'bestand opzetten'!$E$21=FALSE</xm:f>
            <x14:dxf>
              <font>
                <color theme="0" tint="-0.24994659260841701"/>
              </font>
            </x14:dxf>
          </x14:cfRule>
          <xm:sqref>E153</xm:sqref>
        </x14:conditionalFormatting>
        <x14:conditionalFormatting xmlns:xm="http://schemas.microsoft.com/office/excel/2006/main">
          <x14:cfRule type="expression" priority="2280" id="{F58C1AD2-89B6-4628-87EC-120773892DCD}">
            <xm:f>'bestand opzetten'!$E$21=FALSE</xm:f>
            <x14:dxf>
              <fill>
                <patternFill>
                  <bgColor theme="0" tint="-4.9989318521683403E-2"/>
                </patternFill>
              </fill>
            </x14:dxf>
          </x14:cfRule>
          <xm:sqref>E153</xm:sqref>
        </x14:conditionalFormatting>
        <x14:conditionalFormatting xmlns:xm="http://schemas.microsoft.com/office/excel/2006/main">
          <x14:cfRule type="expression" priority="2279" id="{6E0C6542-9526-46CC-A8EC-67495D06D1B1}">
            <xm:f>'bestand opzetten'!$E$13=FALSE</xm:f>
            <x14:dxf>
              <font>
                <color theme="0" tint="-0.24994659260841701"/>
              </font>
              <fill>
                <patternFill>
                  <bgColor theme="0" tint="-4.9989318521683403E-2"/>
                </patternFill>
              </fill>
            </x14:dxf>
          </x14:cfRule>
          <xm:sqref>E153</xm:sqref>
        </x14:conditionalFormatting>
        <x14:conditionalFormatting xmlns:xm="http://schemas.microsoft.com/office/excel/2006/main">
          <x14:cfRule type="expression" priority="2274" id="{E3997453-4C37-4591-8551-D1D131D7D2AD}">
            <xm:f>'bestand opzetten'!$E$21=FALSE</xm:f>
            <x14:dxf>
              <font>
                <color theme="0" tint="-0.24994659260841701"/>
              </font>
            </x14:dxf>
          </x14:cfRule>
          <xm:sqref>F153</xm:sqref>
        </x14:conditionalFormatting>
        <x14:conditionalFormatting xmlns:xm="http://schemas.microsoft.com/office/excel/2006/main">
          <x14:cfRule type="expression" priority="2273" id="{30909D7E-FA60-4CEE-B982-D1D4CF96D538}">
            <xm:f>'bestand opzetten'!$E$21=FALSE</xm:f>
            <x14:dxf>
              <fill>
                <patternFill>
                  <bgColor theme="0" tint="-4.9989318521683403E-2"/>
                </patternFill>
              </fill>
            </x14:dxf>
          </x14:cfRule>
          <xm:sqref>F153</xm:sqref>
        </x14:conditionalFormatting>
        <x14:conditionalFormatting xmlns:xm="http://schemas.microsoft.com/office/excel/2006/main">
          <x14:cfRule type="expression" priority="2272" id="{949FF9A5-1074-4A9C-8707-626AB0914013}">
            <xm:f>'bestand opzetten'!$E$13=FALSE</xm:f>
            <x14:dxf>
              <font>
                <color theme="0" tint="-0.24994659260841701"/>
              </font>
              <fill>
                <patternFill>
                  <bgColor theme="0" tint="-4.9989318521683403E-2"/>
                </patternFill>
              </fill>
            </x14:dxf>
          </x14:cfRule>
          <xm:sqref>F153</xm:sqref>
        </x14:conditionalFormatting>
        <x14:conditionalFormatting xmlns:xm="http://schemas.microsoft.com/office/excel/2006/main">
          <x14:cfRule type="expression" priority="2237" id="{2F0CB450-739B-4151-983C-DCCE0D7D52D2}">
            <xm:f>'bestand opzetten'!$E$21=FALSE</xm:f>
            <x14:dxf>
              <font>
                <color theme="0" tint="-0.24994659260841701"/>
              </font>
            </x14:dxf>
          </x14:cfRule>
          <xm:sqref>E209</xm:sqref>
        </x14:conditionalFormatting>
        <x14:conditionalFormatting xmlns:xm="http://schemas.microsoft.com/office/excel/2006/main">
          <x14:cfRule type="expression" priority="2236" id="{52B05E4D-B6FD-4901-AADB-B92AF4100F4D}">
            <xm:f>'bestand opzetten'!$E$21=FALSE</xm:f>
            <x14:dxf>
              <fill>
                <patternFill>
                  <bgColor theme="0" tint="-4.9989318521683403E-2"/>
                </patternFill>
              </fill>
            </x14:dxf>
          </x14:cfRule>
          <xm:sqref>E209</xm:sqref>
        </x14:conditionalFormatting>
        <x14:conditionalFormatting xmlns:xm="http://schemas.microsoft.com/office/excel/2006/main">
          <x14:cfRule type="expression" priority="2235" id="{2DA5DCFA-E42D-4A94-BE96-749DD4B2B5D9}">
            <xm:f>'bestand opzetten'!$E$13=FALSE</xm:f>
            <x14:dxf>
              <font>
                <color theme="0" tint="-0.24994659260841701"/>
              </font>
              <fill>
                <patternFill>
                  <bgColor theme="0" tint="-4.9989318521683403E-2"/>
                </patternFill>
              </fill>
            </x14:dxf>
          </x14:cfRule>
          <xm:sqref>E209</xm:sqref>
        </x14:conditionalFormatting>
        <x14:conditionalFormatting xmlns:xm="http://schemas.microsoft.com/office/excel/2006/main">
          <x14:cfRule type="expression" priority="2232" id="{146039B4-DCC1-4F51-AFD3-5AE0EE8A1EF8}">
            <xm:f>'bestand opzetten'!$E$21=FALSE</xm:f>
            <x14:dxf>
              <font>
                <color theme="0" tint="-0.24994659260841701"/>
              </font>
            </x14:dxf>
          </x14:cfRule>
          <xm:sqref>F209</xm:sqref>
        </x14:conditionalFormatting>
        <x14:conditionalFormatting xmlns:xm="http://schemas.microsoft.com/office/excel/2006/main">
          <x14:cfRule type="expression" priority="2231" id="{5F9E87AB-1362-457F-98D3-8ADB982B5B53}">
            <xm:f>'bestand opzetten'!$E$21=FALSE</xm:f>
            <x14:dxf>
              <fill>
                <patternFill>
                  <bgColor theme="0" tint="-4.9989318521683403E-2"/>
                </patternFill>
              </fill>
            </x14:dxf>
          </x14:cfRule>
          <xm:sqref>F209</xm:sqref>
        </x14:conditionalFormatting>
        <x14:conditionalFormatting xmlns:xm="http://schemas.microsoft.com/office/excel/2006/main">
          <x14:cfRule type="expression" priority="2230" id="{2DD77E5E-B09C-4CA5-9EFE-56BA4500963D}">
            <xm:f>'bestand opzetten'!$E$13=FALSE</xm:f>
            <x14:dxf>
              <font>
                <color theme="0" tint="-0.24994659260841701"/>
              </font>
              <fill>
                <patternFill>
                  <bgColor theme="0" tint="-4.9989318521683403E-2"/>
                </patternFill>
              </fill>
            </x14:dxf>
          </x14:cfRule>
          <xm:sqref>F209</xm:sqref>
        </x14:conditionalFormatting>
        <x14:conditionalFormatting xmlns:xm="http://schemas.microsoft.com/office/excel/2006/main">
          <x14:cfRule type="expression" priority="2223" id="{0E57146F-A605-4C39-B000-5D1B9FFB38B4}">
            <xm:f>'bestand opzetten'!$E$21=FALSE</xm:f>
            <x14:dxf>
              <font>
                <color theme="0" tint="-0.24994659260841701"/>
              </font>
            </x14:dxf>
          </x14:cfRule>
          <xm:sqref>E216</xm:sqref>
        </x14:conditionalFormatting>
        <x14:conditionalFormatting xmlns:xm="http://schemas.microsoft.com/office/excel/2006/main">
          <x14:cfRule type="expression" priority="2222" id="{4F3B4351-C5FC-4398-88F3-52F686B790FF}">
            <xm:f>'bestand opzetten'!$E$21=FALSE</xm:f>
            <x14:dxf>
              <fill>
                <patternFill>
                  <bgColor theme="0" tint="-4.9989318521683403E-2"/>
                </patternFill>
              </fill>
            </x14:dxf>
          </x14:cfRule>
          <xm:sqref>E216</xm:sqref>
        </x14:conditionalFormatting>
        <x14:conditionalFormatting xmlns:xm="http://schemas.microsoft.com/office/excel/2006/main">
          <x14:cfRule type="expression" priority="2221" id="{CAB77C5B-6901-4C3C-BC12-49E8D87B7F0B}">
            <xm:f>'bestand opzetten'!$E$13=FALSE</xm:f>
            <x14:dxf>
              <font>
                <color theme="0" tint="-0.24994659260841701"/>
              </font>
              <fill>
                <patternFill>
                  <bgColor theme="0" tint="-4.9989318521683403E-2"/>
                </patternFill>
              </fill>
            </x14:dxf>
          </x14:cfRule>
          <xm:sqref>E216</xm:sqref>
        </x14:conditionalFormatting>
        <x14:conditionalFormatting xmlns:xm="http://schemas.microsoft.com/office/excel/2006/main">
          <x14:cfRule type="expression" priority="2218" id="{12D1CB18-53DA-41D0-98BD-4C765030906C}">
            <xm:f>'bestand opzetten'!$E$21=FALSE</xm:f>
            <x14:dxf>
              <font>
                <color theme="0" tint="-0.24994659260841701"/>
              </font>
            </x14:dxf>
          </x14:cfRule>
          <xm:sqref>F216</xm:sqref>
        </x14:conditionalFormatting>
        <x14:conditionalFormatting xmlns:xm="http://schemas.microsoft.com/office/excel/2006/main">
          <x14:cfRule type="expression" priority="2217" id="{8A43E0CD-DB98-4ECF-806E-3C4D05142290}">
            <xm:f>'bestand opzetten'!$E$21=FALSE</xm:f>
            <x14:dxf>
              <fill>
                <patternFill>
                  <bgColor theme="0" tint="-4.9989318521683403E-2"/>
                </patternFill>
              </fill>
            </x14:dxf>
          </x14:cfRule>
          <xm:sqref>F216</xm:sqref>
        </x14:conditionalFormatting>
        <x14:conditionalFormatting xmlns:xm="http://schemas.microsoft.com/office/excel/2006/main">
          <x14:cfRule type="expression" priority="2216" id="{E65291FA-ACD2-4078-A68B-EB8A3032C0FE}">
            <xm:f>'bestand opzetten'!$E$13=FALSE</xm:f>
            <x14:dxf>
              <font>
                <color theme="0" tint="-0.24994659260841701"/>
              </font>
              <fill>
                <patternFill>
                  <bgColor theme="0" tint="-4.9989318521683403E-2"/>
                </patternFill>
              </fill>
            </x14:dxf>
          </x14:cfRule>
          <xm:sqref>F216</xm:sqref>
        </x14:conditionalFormatting>
        <x14:conditionalFormatting xmlns:xm="http://schemas.microsoft.com/office/excel/2006/main">
          <x14:cfRule type="expression" priority="2209" id="{79F91BF9-969C-4030-A763-4F70FF426F05}">
            <xm:f>'bestand opzetten'!$E$21=FALSE</xm:f>
            <x14:dxf>
              <font>
                <color theme="0" tint="-0.24994659260841701"/>
              </font>
            </x14:dxf>
          </x14:cfRule>
          <xm:sqref>E175</xm:sqref>
        </x14:conditionalFormatting>
        <x14:conditionalFormatting xmlns:xm="http://schemas.microsoft.com/office/excel/2006/main">
          <x14:cfRule type="expression" priority="2208" id="{5E89B36B-C4C0-492F-8BB7-BB9F10E5350F}">
            <xm:f>'bestand opzetten'!$E$21=FALSE</xm:f>
            <x14:dxf>
              <fill>
                <patternFill>
                  <bgColor theme="0" tint="-4.9989318521683403E-2"/>
                </patternFill>
              </fill>
            </x14:dxf>
          </x14:cfRule>
          <xm:sqref>E175</xm:sqref>
        </x14:conditionalFormatting>
        <x14:conditionalFormatting xmlns:xm="http://schemas.microsoft.com/office/excel/2006/main">
          <x14:cfRule type="expression" priority="2207" id="{1144D6DB-4708-4309-9318-8AD55244D810}">
            <xm:f>'bestand opzetten'!$E$13=FALSE</xm:f>
            <x14:dxf>
              <font>
                <color theme="0" tint="-0.24994659260841701"/>
              </font>
              <fill>
                <patternFill>
                  <bgColor theme="0" tint="-4.9989318521683403E-2"/>
                </patternFill>
              </fill>
            </x14:dxf>
          </x14:cfRule>
          <xm:sqref>E175</xm:sqref>
        </x14:conditionalFormatting>
        <x14:conditionalFormatting xmlns:xm="http://schemas.microsoft.com/office/excel/2006/main">
          <x14:cfRule type="expression" priority="2204" id="{82227083-0107-48D1-A806-E17E3315309E}">
            <xm:f>'bestand opzetten'!$E$21=FALSE</xm:f>
            <x14:dxf>
              <font>
                <color theme="0" tint="-0.24994659260841701"/>
              </font>
            </x14:dxf>
          </x14:cfRule>
          <xm:sqref>F175</xm:sqref>
        </x14:conditionalFormatting>
        <x14:conditionalFormatting xmlns:xm="http://schemas.microsoft.com/office/excel/2006/main">
          <x14:cfRule type="expression" priority="2203" id="{84B826EC-6C9F-4372-B0ED-C66D461A463E}">
            <xm:f>'bestand opzetten'!$E$21=FALSE</xm:f>
            <x14:dxf>
              <fill>
                <patternFill>
                  <bgColor theme="0" tint="-4.9989318521683403E-2"/>
                </patternFill>
              </fill>
            </x14:dxf>
          </x14:cfRule>
          <xm:sqref>F175</xm:sqref>
        </x14:conditionalFormatting>
        <x14:conditionalFormatting xmlns:xm="http://schemas.microsoft.com/office/excel/2006/main">
          <x14:cfRule type="expression" priority="2202" id="{F53B126C-EBAA-44BB-BDE7-B7792601957F}">
            <xm:f>'bestand opzetten'!$E$13=FALSE</xm:f>
            <x14:dxf>
              <font>
                <color theme="0" tint="-0.24994659260841701"/>
              </font>
              <fill>
                <patternFill>
                  <bgColor theme="0" tint="-4.9989318521683403E-2"/>
                </patternFill>
              </fill>
            </x14:dxf>
          </x14:cfRule>
          <xm:sqref>F175</xm:sqref>
        </x14:conditionalFormatting>
        <x14:conditionalFormatting xmlns:xm="http://schemas.microsoft.com/office/excel/2006/main">
          <x14:cfRule type="expression" priority="2195" id="{E74985C8-67D4-494B-A3AE-989970881D7D}">
            <xm:f>'bestand opzetten'!$E$21=FALSE</xm:f>
            <x14:dxf>
              <font>
                <color theme="0" tint="-0.24994659260841701"/>
              </font>
            </x14:dxf>
          </x14:cfRule>
          <xm:sqref>E159</xm:sqref>
        </x14:conditionalFormatting>
        <x14:conditionalFormatting xmlns:xm="http://schemas.microsoft.com/office/excel/2006/main">
          <x14:cfRule type="expression" priority="2194" id="{1805C18B-5DE8-4EE7-99CC-AD876572BDB0}">
            <xm:f>'bestand opzetten'!$E$21=FALSE</xm:f>
            <x14:dxf>
              <fill>
                <patternFill>
                  <bgColor theme="0" tint="-4.9989318521683403E-2"/>
                </patternFill>
              </fill>
            </x14:dxf>
          </x14:cfRule>
          <xm:sqref>E159</xm:sqref>
        </x14:conditionalFormatting>
        <x14:conditionalFormatting xmlns:xm="http://schemas.microsoft.com/office/excel/2006/main">
          <x14:cfRule type="expression" priority="2193" id="{52654EE2-A32E-4E75-B4EF-52C15BF99421}">
            <xm:f>'bestand opzetten'!$E$13=FALSE</xm:f>
            <x14:dxf>
              <font>
                <color theme="0" tint="-0.24994659260841701"/>
              </font>
              <fill>
                <patternFill>
                  <bgColor theme="0" tint="-4.9989318521683403E-2"/>
                </patternFill>
              </fill>
            </x14:dxf>
          </x14:cfRule>
          <xm:sqref>E159</xm:sqref>
        </x14:conditionalFormatting>
        <x14:conditionalFormatting xmlns:xm="http://schemas.microsoft.com/office/excel/2006/main">
          <x14:cfRule type="expression" priority="2190" id="{F3FEB61E-E9DB-4DA1-A98C-0FCD9CD2C6F6}">
            <xm:f>'bestand opzetten'!$E$21=FALSE</xm:f>
            <x14:dxf>
              <font>
                <color theme="0" tint="-0.24994659260841701"/>
              </font>
            </x14:dxf>
          </x14:cfRule>
          <xm:sqref>F159</xm:sqref>
        </x14:conditionalFormatting>
        <x14:conditionalFormatting xmlns:xm="http://schemas.microsoft.com/office/excel/2006/main">
          <x14:cfRule type="expression" priority="2189" id="{9D6233F1-D664-4ADC-BC4C-28357DA1D20F}">
            <xm:f>'bestand opzetten'!$E$21=FALSE</xm:f>
            <x14:dxf>
              <fill>
                <patternFill>
                  <bgColor theme="0" tint="-4.9989318521683403E-2"/>
                </patternFill>
              </fill>
            </x14:dxf>
          </x14:cfRule>
          <xm:sqref>F159</xm:sqref>
        </x14:conditionalFormatting>
        <x14:conditionalFormatting xmlns:xm="http://schemas.microsoft.com/office/excel/2006/main">
          <x14:cfRule type="expression" priority="2188" id="{1578A316-178A-4FEB-AFE8-725A35428554}">
            <xm:f>'bestand opzetten'!$E$13=FALSE</xm:f>
            <x14:dxf>
              <font>
                <color theme="0" tint="-0.24994659260841701"/>
              </font>
              <fill>
                <patternFill>
                  <bgColor theme="0" tint="-4.9989318521683403E-2"/>
                </patternFill>
              </fill>
            </x14:dxf>
          </x14:cfRule>
          <xm:sqref>F159</xm:sqref>
        </x14:conditionalFormatting>
        <x14:conditionalFormatting xmlns:xm="http://schemas.microsoft.com/office/excel/2006/main">
          <x14:cfRule type="expression" priority="2167" id="{AEF7D07B-AE13-42E0-90B3-32AEF15FD96A}">
            <xm:f>'bestand opzetten'!$E$21=FALSE</xm:f>
            <x14:dxf>
              <font>
                <color theme="0" tint="-0.24994659260841701"/>
              </font>
            </x14:dxf>
          </x14:cfRule>
          <xm:sqref>E104</xm:sqref>
        </x14:conditionalFormatting>
        <x14:conditionalFormatting xmlns:xm="http://schemas.microsoft.com/office/excel/2006/main">
          <x14:cfRule type="expression" priority="2166" id="{B358820C-03F9-4EAC-9C87-94BDCD84FF7F}">
            <xm:f>'bestand opzetten'!$E$21=FALSE</xm:f>
            <x14:dxf>
              <fill>
                <patternFill>
                  <bgColor theme="0" tint="-4.9989318521683403E-2"/>
                </patternFill>
              </fill>
            </x14:dxf>
          </x14:cfRule>
          <xm:sqref>E104</xm:sqref>
        </x14:conditionalFormatting>
        <x14:conditionalFormatting xmlns:xm="http://schemas.microsoft.com/office/excel/2006/main">
          <x14:cfRule type="expression" priority="2165" id="{84459D79-0E53-4A50-8502-1608A977C31C}">
            <xm:f>'bestand opzetten'!$E$13=FALSE</xm:f>
            <x14:dxf>
              <font>
                <color theme="0" tint="-0.24994659260841701"/>
              </font>
              <fill>
                <patternFill>
                  <bgColor theme="0" tint="-4.9989318521683403E-2"/>
                </patternFill>
              </fill>
            </x14:dxf>
          </x14:cfRule>
          <xm:sqref>E104</xm:sqref>
        </x14:conditionalFormatting>
        <x14:conditionalFormatting xmlns:xm="http://schemas.microsoft.com/office/excel/2006/main">
          <x14:cfRule type="expression" priority="2162" id="{85E873E7-1D53-4EF0-91F0-880A41CBFADD}">
            <xm:f>'bestand opzetten'!$E$21=FALSE</xm:f>
            <x14:dxf>
              <font>
                <color theme="0" tint="-0.24994659260841701"/>
              </font>
            </x14:dxf>
          </x14:cfRule>
          <xm:sqref>F104</xm:sqref>
        </x14:conditionalFormatting>
        <x14:conditionalFormatting xmlns:xm="http://schemas.microsoft.com/office/excel/2006/main">
          <x14:cfRule type="expression" priority="2161" id="{A2C48B8C-2E06-4471-B69F-31F26175F90D}">
            <xm:f>'bestand opzetten'!$E$21=FALSE</xm:f>
            <x14:dxf>
              <fill>
                <patternFill>
                  <bgColor theme="0" tint="-4.9989318521683403E-2"/>
                </patternFill>
              </fill>
            </x14:dxf>
          </x14:cfRule>
          <xm:sqref>F104</xm:sqref>
        </x14:conditionalFormatting>
        <x14:conditionalFormatting xmlns:xm="http://schemas.microsoft.com/office/excel/2006/main">
          <x14:cfRule type="expression" priority="2160" id="{8F4FB2DA-241C-42E0-9114-FDDE7C988148}">
            <xm:f>'bestand opzetten'!$E$13=FALSE</xm:f>
            <x14:dxf>
              <font>
                <color theme="0" tint="-0.24994659260841701"/>
              </font>
              <fill>
                <patternFill>
                  <bgColor theme="0" tint="-4.9989318521683403E-2"/>
                </patternFill>
              </fill>
            </x14:dxf>
          </x14:cfRule>
          <xm:sqref>F104</xm:sqref>
        </x14:conditionalFormatting>
        <x14:conditionalFormatting xmlns:xm="http://schemas.microsoft.com/office/excel/2006/main">
          <x14:cfRule type="expression" priority="2153" id="{8413871C-E30A-4726-8F6E-02B538D293B7}">
            <xm:f>'bestand opzetten'!$E$21=FALSE</xm:f>
            <x14:dxf>
              <font>
                <color theme="0" tint="-0.24994659260841701"/>
              </font>
            </x14:dxf>
          </x14:cfRule>
          <xm:sqref>E102</xm:sqref>
        </x14:conditionalFormatting>
        <x14:conditionalFormatting xmlns:xm="http://schemas.microsoft.com/office/excel/2006/main">
          <x14:cfRule type="expression" priority="2152" id="{18C2E70B-2C7B-48FC-BDB0-A4EE09B5E468}">
            <xm:f>'bestand opzetten'!$E$21=FALSE</xm:f>
            <x14:dxf>
              <fill>
                <patternFill>
                  <bgColor theme="0" tint="-4.9989318521683403E-2"/>
                </patternFill>
              </fill>
            </x14:dxf>
          </x14:cfRule>
          <xm:sqref>E102</xm:sqref>
        </x14:conditionalFormatting>
        <x14:conditionalFormatting xmlns:xm="http://schemas.microsoft.com/office/excel/2006/main">
          <x14:cfRule type="expression" priority="2151" id="{29D829D9-7B94-4A78-9212-38460DA0EF4A}">
            <xm:f>'bestand opzetten'!$E$13=FALSE</xm:f>
            <x14:dxf>
              <font>
                <color theme="0" tint="-0.24994659260841701"/>
              </font>
              <fill>
                <patternFill>
                  <bgColor theme="0" tint="-4.9989318521683403E-2"/>
                </patternFill>
              </fill>
            </x14:dxf>
          </x14:cfRule>
          <xm:sqref>E102</xm:sqref>
        </x14:conditionalFormatting>
        <x14:conditionalFormatting xmlns:xm="http://schemas.microsoft.com/office/excel/2006/main">
          <x14:cfRule type="expression" priority="2148" id="{ACFAA026-5296-4E11-81DB-FA3846707B5E}">
            <xm:f>'bestand opzetten'!$E$21=FALSE</xm:f>
            <x14:dxf>
              <font>
                <color theme="0" tint="-0.24994659260841701"/>
              </font>
            </x14:dxf>
          </x14:cfRule>
          <xm:sqref>F102</xm:sqref>
        </x14:conditionalFormatting>
        <x14:conditionalFormatting xmlns:xm="http://schemas.microsoft.com/office/excel/2006/main">
          <x14:cfRule type="expression" priority="2147" id="{8DAE020F-C463-4F81-BC83-57E583949CC1}">
            <xm:f>'bestand opzetten'!$E$21=FALSE</xm:f>
            <x14:dxf>
              <fill>
                <patternFill>
                  <bgColor theme="0" tint="-4.9989318521683403E-2"/>
                </patternFill>
              </fill>
            </x14:dxf>
          </x14:cfRule>
          <xm:sqref>F102</xm:sqref>
        </x14:conditionalFormatting>
        <x14:conditionalFormatting xmlns:xm="http://schemas.microsoft.com/office/excel/2006/main">
          <x14:cfRule type="expression" priority="2146" id="{DFEC2DA4-DF71-49F6-8640-16A62FA28B9F}">
            <xm:f>'bestand opzetten'!$E$13=FALSE</xm:f>
            <x14:dxf>
              <font>
                <color theme="0" tint="-0.24994659260841701"/>
              </font>
              <fill>
                <patternFill>
                  <bgColor theme="0" tint="-4.9989318521683403E-2"/>
                </patternFill>
              </fill>
            </x14:dxf>
          </x14:cfRule>
          <xm:sqref>F102</xm:sqref>
        </x14:conditionalFormatting>
        <x14:conditionalFormatting xmlns:xm="http://schemas.microsoft.com/office/excel/2006/main">
          <x14:cfRule type="expression" priority="2134" id="{27E28524-E9FA-4E2F-94BD-A7F3D7F95984}">
            <xm:f>'bestand opzetten'!$E$21=FALSE</xm:f>
            <x14:dxf>
              <font>
                <color theme="0" tint="-0.24994659260841701"/>
              </font>
            </x14:dxf>
          </x14:cfRule>
          <xm:sqref>F49</xm:sqref>
        </x14:conditionalFormatting>
        <x14:conditionalFormatting xmlns:xm="http://schemas.microsoft.com/office/excel/2006/main">
          <x14:cfRule type="expression" priority="2133" id="{B7C9079A-C60A-4BAC-8CFB-6ECBDF29E06D}">
            <xm:f>'bestand opzetten'!$E$21=FALSE</xm:f>
            <x14:dxf>
              <fill>
                <patternFill>
                  <bgColor theme="0" tint="-4.9989318521683403E-2"/>
                </patternFill>
              </fill>
            </x14:dxf>
          </x14:cfRule>
          <xm:sqref>F49</xm:sqref>
        </x14:conditionalFormatting>
        <x14:conditionalFormatting xmlns:xm="http://schemas.microsoft.com/office/excel/2006/main">
          <x14:cfRule type="expression" priority="2132" id="{EBB46045-8F4C-4C2C-BBF8-270BBE26B4D1}">
            <xm:f>'bestand opzetten'!$E$13=FALSE</xm:f>
            <x14:dxf>
              <font>
                <color theme="0" tint="-0.24994659260841701"/>
              </font>
              <fill>
                <patternFill>
                  <bgColor theme="0" tint="-4.9989318521683403E-2"/>
                </patternFill>
              </fill>
            </x14:dxf>
          </x14:cfRule>
          <xm:sqref>F49</xm:sqref>
        </x14:conditionalFormatting>
        <x14:conditionalFormatting xmlns:xm="http://schemas.microsoft.com/office/excel/2006/main">
          <x14:cfRule type="expression" priority="2120" id="{50F21673-F261-45C5-A43C-880AA18938C0}">
            <xm:f>'bestand opzetten'!$E$21=FALSE</xm:f>
            <x14:dxf>
              <font>
                <color theme="0" tint="-0.24994659260841701"/>
              </font>
            </x14:dxf>
          </x14:cfRule>
          <xm:sqref>F50</xm:sqref>
        </x14:conditionalFormatting>
        <x14:conditionalFormatting xmlns:xm="http://schemas.microsoft.com/office/excel/2006/main">
          <x14:cfRule type="expression" priority="2119" id="{533F9A39-B8F1-4708-819F-17FAA87A2969}">
            <xm:f>'bestand opzetten'!$E$21=FALSE</xm:f>
            <x14:dxf>
              <fill>
                <patternFill>
                  <bgColor theme="0" tint="-4.9989318521683403E-2"/>
                </patternFill>
              </fill>
            </x14:dxf>
          </x14:cfRule>
          <xm:sqref>F50</xm:sqref>
        </x14:conditionalFormatting>
        <x14:conditionalFormatting xmlns:xm="http://schemas.microsoft.com/office/excel/2006/main">
          <x14:cfRule type="expression" priority="2118" id="{24699AB2-8CFF-46E9-A6A8-A4EF2DC027A2}">
            <xm:f>'bestand opzetten'!$E$13=FALSE</xm:f>
            <x14:dxf>
              <font>
                <color theme="0" tint="-0.24994659260841701"/>
              </font>
              <fill>
                <patternFill>
                  <bgColor theme="0" tint="-4.9989318521683403E-2"/>
                </patternFill>
              </fill>
            </x14:dxf>
          </x14:cfRule>
          <xm:sqref>F50</xm:sqref>
        </x14:conditionalFormatting>
        <x14:conditionalFormatting xmlns:xm="http://schemas.microsoft.com/office/excel/2006/main">
          <x14:cfRule type="expression" priority="2112" id="{397DEB86-F921-4F71-836C-3D188D4D8D14}">
            <xm:f>'bestand opzetten'!$E$14=TRUE</xm:f>
            <x14:dxf>
              <font>
                <color auto="1"/>
              </font>
            </x14:dxf>
          </x14:cfRule>
          <x14:cfRule type="expression" priority="2117" id="{12EBAD67-847D-4ADB-9021-8D58B04D8259}">
            <xm:f>'bestand opzetten'!$E$14=FALSE</xm:f>
            <x14:dxf>
              <font>
                <color theme="0" tint="-0.24994659260841701"/>
              </font>
              <fill>
                <patternFill patternType="none">
                  <bgColor auto="1"/>
                </patternFill>
              </fill>
            </x14:dxf>
          </x14:cfRule>
          <xm:sqref>B108</xm:sqref>
        </x14:conditionalFormatting>
        <x14:conditionalFormatting xmlns:xm="http://schemas.microsoft.com/office/excel/2006/main">
          <x14:cfRule type="expression" priority="2111" id="{185E8D94-BA01-4964-8ABE-6675BC2C71B7}">
            <xm:f>'bestand opzetten'!$E$14=TRUE</xm:f>
            <x14:dxf>
              <font>
                <color theme="1"/>
              </font>
            </x14:dxf>
          </x14:cfRule>
          <x14:cfRule type="expression" priority="2116" id="{A02AD998-7795-44D6-AB31-5AF6164306A0}">
            <xm:f>'bestand opzetten'!$E$14=FALSE</xm:f>
            <x14:dxf>
              <font>
                <color theme="0" tint="-0.24994659260841701"/>
              </font>
            </x14:dxf>
          </x14:cfRule>
          <xm:sqref>C108</xm:sqref>
        </x14:conditionalFormatting>
        <x14:conditionalFormatting xmlns:xm="http://schemas.microsoft.com/office/excel/2006/main">
          <x14:cfRule type="expression" priority="2110" id="{021BACBB-0B74-4844-A4A0-A18E0C739204}">
            <xm:f>'bestand opzetten'!$E$14=TRUE</xm:f>
            <x14:dxf>
              <font>
                <color theme="1"/>
              </font>
            </x14:dxf>
          </x14:cfRule>
          <x14:cfRule type="expression" priority="2115" id="{44F98CA5-F43C-432B-B118-0B304AB03745}">
            <xm:f>'bestand opzetten'!$E$14=FALSE</xm:f>
            <x14:dxf>
              <font>
                <color theme="0" tint="-0.24994659260841701"/>
              </font>
            </x14:dxf>
          </x14:cfRule>
          <xm:sqref>D108</xm:sqref>
        </x14:conditionalFormatting>
        <x14:conditionalFormatting xmlns:xm="http://schemas.microsoft.com/office/excel/2006/main">
          <x14:cfRule type="expression" priority="2114" id="{A85687A4-8966-4691-BB34-F6746DBFC883}">
            <xm:f>'bestand opzetten'!$E$14=FALSE</xm:f>
            <x14:dxf>
              <font>
                <color theme="0" tint="-0.24994659260841701"/>
              </font>
              <fill>
                <patternFill>
                  <bgColor theme="0" tint="-4.9989318521683403E-2"/>
                </patternFill>
              </fill>
            </x14:dxf>
          </x14:cfRule>
          <xm:sqref>E108</xm:sqref>
        </x14:conditionalFormatting>
        <x14:conditionalFormatting xmlns:xm="http://schemas.microsoft.com/office/excel/2006/main">
          <x14:cfRule type="expression" priority="2113" id="{36DAE87F-5AE1-45C2-8E4D-9B458F01FF9C}">
            <xm:f>'bestand opzetten'!$E$14=FALSE</xm:f>
            <x14:dxf>
              <font>
                <color theme="0" tint="-0.24994659260841701"/>
              </font>
              <fill>
                <patternFill>
                  <bgColor theme="0" tint="-4.9989318521683403E-2"/>
                </patternFill>
              </fill>
            </x14:dxf>
          </x14:cfRule>
          <xm:sqref>F108</xm:sqref>
        </x14:conditionalFormatting>
        <x14:conditionalFormatting xmlns:xm="http://schemas.microsoft.com/office/excel/2006/main">
          <x14:cfRule type="expression" priority="2106" id="{7783B7C2-20A8-4E6A-AF6E-8E88EE3E0158}">
            <xm:f>'bestand opzetten'!$E$14=TRUE</xm:f>
            <x14:dxf>
              <font>
                <color auto="1"/>
              </font>
            </x14:dxf>
          </x14:cfRule>
          <x14:cfRule type="expression" priority="2109" id="{4B314F96-67EF-4F93-94F1-4758B104B50D}">
            <xm:f>'bestand opzetten'!$E$14=FALSE</xm:f>
            <x14:dxf>
              <font>
                <color theme="0" tint="-0.24994659260841701"/>
              </font>
              <fill>
                <patternFill patternType="none">
                  <bgColor auto="1"/>
                </patternFill>
              </fill>
            </x14:dxf>
          </x14:cfRule>
          <xm:sqref>B161</xm:sqref>
        </x14:conditionalFormatting>
        <x14:conditionalFormatting xmlns:xm="http://schemas.microsoft.com/office/excel/2006/main">
          <x14:cfRule type="expression" priority="2105" id="{73B30478-70BF-4489-B3C6-B5B16DC2923A}">
            <xm:f>'bestand opzetten'!$E$14=TRUE</xm:f>
            <x14:dxf>
              <font>
                <color theme="1"/>
              </font>
            </x14:dxf>
          </x14:cfRule>
          <x14:cfRule type="expression" priority="2108" id="{C038B5A6-6561-4D76-A6E3-77AB99F9C296}">
            <xm:f>'bestand opzetten'!$E$14=FALSE</xm:f>
            <x14:dxf>
              <font>
                <color theme="0" tint="-0.24994659260841701"/>
              </font>
            </x14:dxf>
          </x14:cfRule>
          <xm:sqref>C161</xm:sqref>
        </x14:conditionalFormatting>
        <x14:conditionalFormatting xmlns:xm="http://schemas.microsoft.com/office/excel/2006/main">
          <x14:cfRule type="expression" priority="2104" id="{61C3AA2F-192B-44EA-B755-E42F1C1DBF6A}">
            <xm:f>'bestand opzetten'!$E$14=TRUE</xm:f>
            <x14:dxf>
              <font>
                <color theme="1"/>
              </font>
            </x14:dxf>
          </x14:cfRule>
          <x14:cfRule type="expression" priority="2107" id="{B77D5478-3CE0-4710-B335-0CCC0586E70C}">
            <xm:f>'bestand opzetten'!$E$14=FALSE</xm:f>
            <x14:dxf>
              <font>
                <color theme="0" tint="-0.24994659260841701"/>
              </font>
            </x14:dxf>
          </x14:cfRule>
          <xm:sqref>D161</xm:sqref>
        </x14:conditionalFormatting>
        <x14:conditionalFormatting xmlns:xm="http://schemas.microsoft.com/office/excel/2006/main">
          <x14:cfRule type="expression" priority="2100" id="{41FFFA80-BEEF-4073-903F-3466F4E2C806}">
            <xm:f>'bestand opzetten'!$E$14=TRUE</xm:f>
            <x14:dxf>
              <font>
                <color auto="1"/>
              </font>
            </x14:dxf>
          </x14:cfRule>
          <x14:cfRule type="expression" priority="2103" id="{115DB055-EABD-4A3E-BB2E-0D2C09ECD9CB}">
            <xm:f>'bestand opzetten'!$E$14=FALSE</xm:f>
            <x14:dxf>
              <font>
                <color theme="0" tint="-0.24994659260841701"/>
              </font>
              <fill>
                <patternFill patternType="none">
                  <bgColor auto="1"/>
                </patternFill>
              </fill>
            </x14:dxf>
          </x14:cfRule>
          <xm:sqref>B155</xm:sqref>
        </x14:conditionalFormatting>
        <x14:conditionalFormatting xmlns:xm="http://schemas.microsoft.com/office/excel/2006/main">
          <x14:cfRule type="expression" priority="2099" id="{1C63F028-3CE2-4362-B0E2-BA8DB37CDB28}">
            <xm:f>'bestand opzetten'!$E$14=TRUE</xm:f>
            <x14:dxf>
              <font>
                <color theme="1"/>
              </font>
            </x14:dxf>
          </x14:cfRule>
          <x14:cfRule type="expression" priority="2102" id="{B711C412-691E-4A72-AA2B-1230050E3CCE}">
            <xm:f>'bestand opzetten'!$E$14=FALSE</xm:f>
            <x14:dxf>
              <font>
                <color theme="0" tint="-0.24994659260841701"/>
              </font>
            </x14:dxf>
          </x14:cfRule>
          <xm:sqref>C155</xm:sqref>
        </x14:conditionalFormatting>
        <x14:conditionalFormatting xmlns:xm="http://schemas.microsoft.com/office/excel/2006/main">
          <x14:cfRule type="expression" priority="2098" id="{F1F38DF3-81B2-45E4-9133-5D5A0E3F07FF}">
            <xm:f>'bestand opzetten'!$E$14=TRUE</xm:f>
            <x14:dxf>
              <font>
                <color theme="1"/>
              </font>
            </x14:dxf>
          </x14:cfRule>
          <x14:cfRule type="expression" priority="2101" id="{7A5226CE-873B-40C1-88B1-A708C0A2AF09}">
            <xm:f>'bestand opzetten'!$E$14=FALSE</xm:f>
            <x14:dxf>
              <font>
                <color theme="0" tint="-0.24994659260841701"/>
              </font>
            </x14:dxf>
          </x14:cfRule>
          <xm:sqref>D155</xm:sqref>
        </x14:conditionalFormatting>
        <x14:conditionalFormatting xmlns:xm="http://schemas.microsoft.com/office/excel/2006/main">
          <x14:cfRule type="expression" priority="2095" id="{AE43AEC9-FF40-4476-AFED-BB459B7947FD}">
            <xm:f>'bestand opzetten'!$E$14=FALSE</xm:f>
            <x14:dxf>
              <font>
                <color theme="0" tint="-0.24994659260841701"/>
              </font>
              <fill>
                <patternFill>
                  <bgColor theme="0" tint="-4.9989318521683403E-2"/>
                </patternFill>
              </fill>
            </x14:dxf>
          </x14:cfRule>
          <xm:sqref>E155</xm:sqref>
        </x14:conditionalFormatting>
        <x14:conditionalFormatting xmlns:xm="http://schemas.microsoft.com/office/excel/2006/main">
          <x14:cfRule type="expression" priority="2094" id="{BD6A170C-3B5E-4759-A25E-8371D92D5669}">
            <xm:f>'bestand opzetten'!$E$14=FALSE</xm:f>
            <x14:dxf>
              <font>
                <color theme="0" tint="-0.24994659260841701"/>
              </font>
              <fill>
                <patternFill>
                  <bgColor theme="0" tint="-4.9989318521683403E-2"/>
                </patternFill>
              </fill>
            </x14:dxf>
          </x14:cfRule>
          <xm:sqref>F155</xm:sqref>
        </x14:conditionalFormatting>
        <x14:conditionalFormatting xmlns:xm="http://schemas.microsoft.com/office/excel/2006/main">
          <x14:cfRule type="expression" priority="2091" id="{D8AA7216-7A46-4114-8542-E56328E126BD}">
            <xm:f>'bestand opzetten'!$E$14=FALSE</xm:f>
            <x14:dxf>
              <font>
                <color theme="0" tint="-0.24994659260841701"/>
              </font>
              <fill>
                <patternFill>
                  <bgColor theme="0" tint="-4.9989318521683403E-2"/>
                </patternFill>
              </fill>
            </x14:dxf>
          </x14:cfRule>
          <xm:sqref>E161</xm:sqref>
        </x14:conditionalFormatting>
        <x14:conditionalFormatting xmlns:xm="http://schemas.microsoft.com/office/excel/2006/main">
          <x14:cfRule type="expression" priority="2090" id="{3FC656BB-5020-42EC-BC76-F23F206126BE}">
            <xm:f>'bestand opzetten'!$E$14=FALSE</xm:f>
            <x14:dxf>
              <font>
                <color theme="0" tint="-0.24994659260841701"/>
              </font>
              <fill>
                <patternFill>
                  <bgColor theme="0" tint="-4.9989318521683403E-2"/>
                </patternFill>
              </fill>
            </x14:dxf>
          </x14:cfRule>
          <xm:sqref>F161</xm:sqref>
        </x14:conditionalFormatting>
        <x14:conditionalFormatting xmlns:xm="http://schemas.microsoft.com/office/excel/2006/main">
          <x14:cfRule type="expression" priority="2077" id="{CA0101AD-A398-4B1E-A3E0-DE87546FA89C}">
            <xm:f>'bestand opzetten'!$E$21=FALSE</xm:f>
            <x14:dxf>
              <font>
                <color theme="0" tint="-0.24994659260841701"/>
              </font>
            </x14:dxf>
          </x14:cfRule>
          <xm:sqref>C32</xm:sqref>
        </x14:conditionalFormatting>
        <x14:conditionalFormatting xmlns:xm="http://schemas.microsoft.com/office/excel/2006/main">
          <x14:cfRule type="expression" priority="2076" id="{5B8F93B2-DE95-44B0-AF98-1385B9BD233B}">
            <xm:f>'bestand opzetten'!$E$21=FALSE</xm:f>
            <x14:dxf>
              <font>
                <color theme="0" tint="-0.24994659260841701"/>
              </font>
            </x14:dxf>
          </x14:cfRule>
          <xm:sqref>C33</xm:sqref>
        </x14:conditionalFormatting>
        <x14:conditionalFormatting xmlns:xm="http://schemas.microsoft.com/office/excel/2006/main">
          <x14:cfRule type="expression" priority="2075" id="{576E46FA-6C0A-4417-A162-6948A8F4E60A}">
            <xm:f>'bestand opzetten'!$E$21=FALSE</xm:f>
            <x14:dxf>
              <font>
                <color theme="0" tint="-0.24994659260841701"/>
              </font>
            </x14:dxf>
          </x14:cfRule>
          <xm:sqref>D32</xm:sqref>
        </x14:conditionalFormatting>
        <x14:conditionalFormatting xmlns:xm="http://schemas.microsoft.com/office/excel/2006/main">
          <x14:cfRule type="expression" priority="2074" id="{B98372B7-0AFD-4A87-B259-D7D3634D439C}">
            <xm:f>'bestand opzetten'!$E$21=FALSE</xm:f>
            <x14:dxf>
              <font>
                <color theme="0" tint="-0.24994659260841701"/>
              </font>
            </x14:dxf>
          </x14:cfRule>
          <xm:sqref>D33</xm:sqref>
        </x14:conditionalFormatting>
        <x14:conditionalFormatting xmlns:xm="http://schemas.microsoft.com/office/excel/2006/main">
          <x14:cfRule type="expression" priority="2070" id="{BA76F27B-5DE4-4EA2-840C-2D73D7AE5ABB}">
            <xm:f>'bestand opzetten'!$E$21=FALSE</xm:f>
            <x14:dxf>
              <font>
                <color theme="0" tint="-0.24994659260841701"/>
              </font>
              <fill>
                <patternFill>
                  <bgColor theme="0" tint="-4.9989318521683403E-2"/>
                </patternFill>
              </fill>
            </x14:dxf>
          </x14:cfRule>
          <xm:sqref>E32</xm:sqref>
        </x14:conditionalFormatting>
        <x14:conditionalFormatting xmlns:xm="http://schemas.microsoft.com/office/excel/2006/main">
          <x14:cfRule type="expression" priority="2063" id="{14DA984B-0300-41DE-AA81-9F22342F937C}">
            <xm:f>'bestand opzetten'!$E$21=FALSE</xm:f>
            <x14:dxf>
              <font>
                <color theme="0" tint="-0.24994659260841701"/>
              </font>
            </x14:dxf>
          </x14:cfRule>
          <xm:sqref>C36</xm:sqref>
        </x14:conditionalFormatting>
        <x14:conditionalFormatting xmlns:xm="http://schemas.microsoft.com/office/excel/2006/main">
          <x14:cfRule type="expression" priority="2062" id="{39F53A02-07AC-4DAD-90BA-2CE2F05F1EFC}">
            <xm:f>'bestand opzetten'!$E$21=FALSE</xm:f>
            <x14:dxf>
              <font>
                <color theme="0" tint="-0.24994659260841701"/>
              </font>
            </x14:dxf>
          </x14:cfRule>
          <xm:sqref>C37</xm:sqref>
        </x14:conditionalFormatting>
        <x14:conditionalFormatting xmlns:xm="http://schemas.microsoft.com/office/excel/2006/main">
          <x14:cfRule type="expression" priority="2061" id="{F7675CFB-96FE-4E4B-868F-A42A674434E4}">
            <xm:f>'bestand opzetten'!$E$21=FALSE</xm:f>
            <x14:dxf>
              <font>
                <color theme="0" tint="-0.24994659260841701"/>
              </font>
            </x14:dxf>
          </x14:cfRule>
          <xm:sqref>D36</xm:sqref>
        </x14:conditionalFormatting>
        <x14:conditionalFormatting xmlns:xm="http://schemas.microsoft.com/office/excel/2006/main">
          <x14:cfRule type="expression" priority="2060" id="{07F67E24-1223-4DEA-B413-1BB8D76FA942}">
            <xm:f>'bestand opzetten'!$E$21=FALSE</xm:f>
            <x14:dxf>
              <font>
                <color theme="0" tint="-0.24994659260841701"/>
              </font>
            </x14:dxf>
          </x14:cfRule>
          <xm:sqref>D37</xm:sqref>
        </x14:conditionalFormatting>
        <x14:conditionalFormatting xmlns:xm="http://schemas.microsoft.com/office/excel/2006/main">
          <x14:cfRule type="expression" priority="2059" id="{7A26F10D-1A16-43D4-BC2F-9E00BDE89B64}">
            <xm:f>'bestand opzetten'!$E$21=FALSE</xm:f>
            <x14:dxf>
              <font>
                <color theme="0" tint="-0.24994659260841701"/>
              </font>
            </x14:dxf>
          </x14:cfRule>
          <xm:sqref>C43</xm:sqref>
        </x14:conditionalFormatting>
        <x14:conditionalFormatting xmlns:xm="http://schemas.microsoft.com/office/excel/2006/main">
          <x14:cfRule type="expression" priority="2058" id="{9CEBBDB9-6E1F-4983-A955-A11ACB0DAFF7}">
            <xm:f>'bestand opzetten'!$E$21=FALSE</xm:f>
            <x14:dxf>
              <font>
                <color theme="0" tint="-0.24994659260841701"/>
              </font>
            </x14:dxf>
          </x14:cfRule>
          <xm:sqref>C44</xm:sqref>
        </x14:conditionalFormatting>
        <x14:conditionalFormatting xmlns:xm="http://schemas.microsoft.com/office/excel/2006/main">
          <x14:cfRule type="expression" priority="2057" id="{8FD5E8A5-FDDC-4DE8-B72A-FF6A8C32A6BF}">
            <xm:f>'bestand opzetten'!$E$21=FALSE</xm:f>
            <x14:dxf>
              <font>
                <color theme="0" tint="-0.24994659260841701"/>
              </font>
            </x14:dxf>
          </x14:cfRule>
          <xm:sqref>D43</xm:sqref>
        </x14:conditionalFormatting>
        <x14:conditionalFormatting xmlns:xm="http://schemas.microsoft.com/office/excel/2006/main">
          <x14:cfRule type="expression" priority="2056" id="{17B1B88E-8904-4483-8775-073209FD7609}">
            <xm:f>'bestand opzetten'!$E$21=FALSE</xm:f>
            <x14:dxf>
              <font>
                <color theme="0" tint="-0.24994659260841701"/>
              </font>
            </x14:dxf>
          </x14:cfRule>
          <xm:sqref>D44</xm:sqref>
        </x14:conditionalFormatting>
        <x14:conditionalFormatting xmlns:xm="http://schemas.microsoft.com/office/excel/2006/main">
          <x14:cfRule type="expression" priority="2055" id="{E34680E6-7EEC-4EA6-9A11-29186555C45B}">
            <xm:f>'bestand opzetten'!$E$21=FALSE</xm:f>
            <x14:dxf>
              <font>
                <color theme="0" tint="-0.24994659260841701"/>
              </font>
            </x14:dxf>
          </x14:cfRule>
          <xm:sqref>C46</xm:sqref>
        </x14:conditionalFormatting>
        <x14:conditionalFormatting xmlns:xm="http://schemas.microsoft.com/office/excel/2006/main">
          <x14:cfRule type="expression" priority="2054" id="{B666643A-8F39-4C06-8F73-E4E56625C8E0}">
            <xm:f>'bestand opzetten'!$E$21=FALSE</xm:f>
            <x14:dxf>
              <font>
                <color theme="0" tint="-0.24994659260841701"/>
              </font>
            </x14:dxf>
          </x14:cfRule>
          <xm:sqref>C47</xm:sqref>
        </x14:conditionalFormatting>
        <x14:conditionalFormatting xmlns:xm="http://schemas.microsoft.com/office/excel/2006/main">
          <x14:cfRule type="expression" priority="2053" id="{7DA5F273-7306-4AD7-9E0A-EC1F7DAADE42}">
            <xm:f>'bestand opzetten'!$E$21=FALSE</xm:f>
            <x14:dxf>
              <font>
                <color theme="0" tint="-0.24994659260841701"/>
              </font>
            </x14:dxf>
          </x14:cfRule>
          <xm:sqref>D46</xm:sqref>
        </x14:conditionalFormatting>
        <x14:conditionalFormatting xmlns:xm="http://schemas.microsoft.com/office/excel/2006/main">
          <x14:cfRule type="expression" priority="2052" id="{8CB529CD-B35E-4792-A8EB-7695D7AB2002}">
            <xm:f>'bestand opzetten'!$E$21=FALSE</xm:f>
            <x14:dxf>
              <font>
                <color theme="0" tint="-0.24994659260841701"/>
              </font>
            </x14:dxf>
          </x14:cfRule>
          <xm:sqref>D47</xm:sqref>
        </x14:conditionalFormatting>
        <x14:conditionalFormatting xmlns:xm="http://schemas.microsoft.com/office/excel/2006/main">
          <x14:cfRule type="expression" priority="2051" id="{ED36A95B-615E-4549-8201-AA83F28DED24}">
            <xm:f>'bestand opzetten'!$E$21=FALSE</xm:f>
            <x14:dxf>
              <font>
                <color theme="0" tint="-0.24994659260841701"/>
              </font>
            </x14:dxf>
          </x14:cfRule>
          <xm:sqref>C53</xm:sqref>
        </x14:conditionalFormatting>
        <x14:conditionalFormatting xmlns:xm="http://schemas.microsoft.com/office/excel/2006/main">
          <x14:cfRule type="expression" priority="2050" id="{61BE4CAF-5693-416D-8859-A18DC7824E2A}">
            <xm:f>'bestand opzetten'!$E$21=FALSE</xm:f>
            <x14:dxf>
              <font>
                <color theme="0" tint="-0.24994659260841701"/>
              </font>
            </x14:dxf>
          </x14:cfRule>
          <xm:sqref>C54</xm:sqref>
        </x14:conditionalFormatting>
        <x14:conditionalFormatting xmlns:xm="http://schemas.microsoft.com/office/excel/2006/main">
          <x14:cfRule type="expression" priority="2049" id="{F248D2C7-D337-4302-8342-9371D3088E9E}">
            <xm:f>'bestand opzetten'!$E$21=FALSE</xm:f>
            <x14:dxf>
              <font>
                <color theme="0" tint="-0.24994659260841701"/>
              </font>
            </x14:dxf>
          </x14:cfRule>
          <xm:sqref>D53</xm:sqref>
        </x14:conditionalFormatting>
        <x14:conditionalFormatting xmlns:xm="http://schemas.microsoft.com/office/excel/2006/main">
          <x14:cfRule type="expression" priority="2048" id="{826B8443-3FF1-4445-96B5-0437AA88B06B}">
            <xm:f>'bestand opzetten'!$E$21=FALSE</xm:f>
            <x14:dxf>
              <font>
                <color theme="0" tint="-0.24994659260841701"/>
              </font>
            </x14:dxf>
          </x14:cfRule>
          <xm:sqref>D54</xm:sqref>
        </x14:conditionalFormatting>
        <x14:conditionalFormatting xmlns:xm="http://schemas.microsoft.com/office/excel/2006/main">
          <x14:cfRule type="expression" priority="2047" id="{F343151F-4383-4C74-AB84-834ADA92643A}">
            <xm:f>'bestand opzetten'!$E$21=FALSE</xm:f>
            <x14:dxf>
              <font>
                <color theme="0" tint="-0.24994659260841701"/>
              </font>
            </x14:dxf>
          </x14:cfRule>
          <xm:sqref>C55</xm:sqref>
        </x14:conditionalFormatting>
        <x14:conditionalFormatting xmlns:xm="http://schemas.microsoft.com/office/excel/2006/main">
          <x14:cfRule type="expression" priority="2046" id="{88315F68-E045-4CDC-BA86-BC3FE5D2D858}">
            <xm:f>'bestand opzetten'!$E$21=FALSE</xm:f>
            <x14:dxf>
              <font>
                <color theme="0" tint="-0.24994659260841701"/>
              </font>
            </x14:dxf>
          </x14:cfRule>
          <xm:sqref>D55</xm:sqref>
        </x14:conditionalFormatting>
        <x14:conditionalFormatting xmlns:xm="http://schemas.microsoft.com/office/excel/2006/main">
          <x14:cfRule type="expression" priority="2039" id="{D6D4CD69-6E4A-4483-9DE1-C9468F740A25}">
            <xm:f>'bestand opzetten'!$E$21=FALSE</xm:f>
            <x14:dxf>
              <font>
                <color theme="0" tint="-0.24994659260841701"/>
              </font>
            </x14:dxf>
          </x14:cfRule>
          <xm:sqref>E43</xm:sqref>
        </x14:conditionalFormatting>
        <x14:conditionalFormatting xmlns:xm="http://schemas.microsoft.com/office/excel/2006/main">
          <x14:cfRule type="expression" priority="2038" id="{B71A8DA7-C0A3-4269-9850-F6539A3F9DD7}">
            <xm:f>'bestand opzetten'!$E$21=FALSE</xm:f>
            <x14:dxf>
              <fill>
                <patternFill>
                  <bgColor theme="0" tint="-4.9989318521683403E-2"/>
                </patternFill>
              </fill>
            </x14:dxf>
          </x14:cfRule>
          <xm:sqref>E43</xm:sqref>
        </x14:conditionalFormatting>
        <x14:conditionalFormatting xmlns:xm="http://schemas.microsoft.com/office/excel/2006/main">
          <x14:cfRule type="expression" priority="2021" id="{4EFCAF64-E34F-4C67-B7A4-B65D8199B8EF}">
            <xm:f>'bestand opzetten'!$E$21=FALSE</xm:f>
            <x14:dxf>
              <font>
                <color theme="0" tint="-0.24994659260841701"/>
              </font>
            </x14:dxf>
          </x14:cfRule>
          <xm:sqref>E49:E50</xm:sqref>
        </x14:conditionalFormatting>
        <x14:conditionalFormatting xmlns:xm="http://schemas.microsoft.com/office/excel/2006/main">
          <x14:cfRule type="expression" priority="2020" id="{2770AFE8-A6FF-4729-B33B-BA8015886863}">
            <xm:f>'bestand opzetten'!$E$21=FALSE</xm:f>
            <x14:dxf>
              <fill>
                <patternFill>
                  <bgColor theme="0" tint="-4.9989318521683403E-2"/>
                </patternFill>
              </fill>
            </x14:dxf>
          </x14:cfRule>
          <xm:sqref>E49:E50</xm:sqref>
        </x14:conditionalFormatting>
        <x14:conditionalFormatting xmlns:xm="http://schemas.microsoft.com/office/excel/2006/main">
          <x14:cfRule type="expression" priority="2019" id="{169B6563-9E02-4228-9AC1-A02F66149904}">
            <xm:f>'bestand opzetten'!$E$15=FALSE</xm:f>
            <x14:dxf>
              <font>
                <color theme="0" tint="-0.24994659260841701"/>
              </font>
              <fill>
                <patternFill>
                  <bgColor theme="0" tint="-4.9989318521683403E-2"/>
                </patternFill>
              </fill>
            </x14:dxf>
          </x14:cfRule>
          <xm:sqref>E49:E50</xm:sqref>
        </x14:conditionalFormatting>
        <x14:conditionalFormatting xmlns:xm="http://schemas.microsoft.com/office/excel/2006/main">
          <x14:cfRule type="expression" priority="2016" id="{08BB68D7-89E6-4D2D-BA18-661C6ED6846B}">
            <xm:f>'bestand opzetten'!$E$21=FALSE</xm:f>
            <x14:dxf>
              <font>
                <color theme="0" tint="-0.24994659260841701"/>
              </font>
              <fill>
                <patternFill>
                  <bgColor theme="0" tint="-4.9989318521683403E-2"/>
                </patternFill>
              </fill>
            </x14:dxf>
          </x14:cfRule>
          <xm:sqref>E36:E37</xm:sqref>
        </x14:conditionalFormatting>
        <x14:conditionalFormatting xmlns:xm="http://schemas.microsoft.com/office/excel/2006/main">
          <x14:cfRule type="expression" priority="2010" id="{02BAACF7-48A3-4807-9C99-CD28F7FCC1A4}">
            <xm:f>'bestand opzetten'!$E$21=FALSE</xm:f>
            <x14:dxf>
              <font>
                <color theme="0" tint="-0.24994659260841701"/>
              </font>
              <fill>
                <patternFill>
                  <bgColor theme="0" tint="-4.9989318521683403E-2"/>
                </patternFill>
              </fill>
            </x14:dxf>
          </x14:cfRule>
          <xm:sqref>E46:E47</xm:sqref>
        </x14:conditionalFormatting>
        <x14:conditionalFormatting xmlns:xm="http://schemas.microsoft.com/office/excel/2006/main">
          <x14:cfRule type="expression" priority="2007" id="{C3B72E48-9839-4C0B-B646-108F9E7863F8}">
            <xm:f>'bestand opzetten'!$E$21=FALSE</xm:f>
            <x14:dxf>
              <font>
                <color theme="0" tint="-0.24994659260841701"/>
              </font>
              <fill>
                <patternFill>
                  <bgColor theme="0" tint="-4.9989318521683403E-2"/>
                </patternFill>
              </fill>
            </x14:dxf>
          </x14:cfRule>
          <xm:sqref>E53:E55</xm:sqref>
        </x14:conditionalFormatting>
        <x14:conditionalFormatting xmlns:xm="http://schemas.microsoft.com/office/excel/2006/main">
          <x14:cfRule type="expression" priority="2004" id="{39DAF868-94D9-46B0-92D2-AC232747F3BF}">
            <xm:f>'bestand opzetten'!$E$21=FALSE</xm:f>
            <x14:dxf>
              <font>
                <color theme="0" tint="-0.24994659260841701"/>
              </font>
              <fill>
                <patternFill>
                  <bgColor theme="0" tint="-4.9989318521683403E-2"/>
                </patternFill>
              </fill>
            </x14:dxf>
          </x14:cfRule>
          <xm:sqref>E58</xm:sqref>
        </x14:conditionalFormatting>
        <x14:conditionalFormatting xmlns:xm="http://schemas.microsoft.com/office/excel/2006/main">
          <x14:cfRule type="expression" priority="2001" id="{3C0ABA87-B666-4DA8-99F8-1C6CA32186B3}">
            <xm:f>'bestand opzetten'!$E$21=FALSE</xm:f>
            <x14:dxf>
              <font>
                <color theme="0" tint="-0.24994659260841701"/>
              </font>
              <fill>
                <patternFill>
                  <bgColor theme="0" tint="-4.9989318521683403E-2"/>
                </patternFill>
              </fill>
            </x14:dxf>
          </x14:cfRule>
          <xm:sqref>E61:E62</xm:sqref>
        </x14:conditionalFormatting>
        <x14:conditionalFormatting xmlns:xm="http://schemas.microsoft.com/office/excel/2006/main">
          <x14:cfRule type="expression" priority="1998" id="{0A085200-3B72-4383-ADE6-CF9C098766EA}">
            <xm:f>'bestand opzetten'!$E$21=FALSE</xm:f>
            <x14:dxf>
              <font>
                <color theme="0" tint="-0.24994659260841701"/>
              </font>
              <fill>
                <patternFill>
                  <bgColor theme="0" tint="-4.9989318521683403E-2"/>
                </patternFill>
              </fill>
            </x14:dxf>
          </x14:cfRule>
          <xm:sqref>E65</xm:sqref>
        </x14:conditionalFormatting>
        <x14:conditionalFormatting xmlns:xm="http://schemas.microsoft.com/office/excel/2006/main">
          <x14:cfRule type="expression" priority="1995" id="{52618088-69E3-4392-A31E-1D8F5B8F7859}">
            <xm:f>'bestand opzetten'!$E$21=FALSE</xm:f>
            <x14:dxf>
              <font>
                <color theme="0" tint="-0.24994659260841701"/>
              </font>
              <fill>
                <patternFill>
                  <bgColor theme="0" tint="-4.9989318521683403E-2"/>
                </patternFill>
              </fill>
            </x14:dxf>
          </x14:cfRule>
          <xm:sqref>E68:E69</xm:sqref>
        </x14:conditionalFormatting>
        <x14:conditionalFormatting xmlns:xm="http://schemas.microsoft.com/office/excel/2006/main">
          <x14:cfRule type="expression" priority="1994" id="{D140983A-32F9-423E-8BEE-7E7B0C1A8E44}">
            <xm:f>'bestand opzetten'!$E$21=FALSE</xm:f>
            <x14:dxf>
              <font>
                <color theme="0" tint="-0.24994659260841701"/>
              </font>
            </x14:dxf>
          </x14:cfRule>
          <xm:sqref>C58</xm:sqref>
        </x14:conditionalFormatting>
        <x14:conditionalFormatting xmlns:xm="http://schemas.microsoft.com/office/excel/2006/main">
          <x14:cfRule type="expression" priority="1993" id="{EEEDF2CD-EDAB-4DDC-9A8B-4CF6A2533A5C}">
            <xm:f>'bestand opzetten'!$E$21=FALSE</xm:f>
            <x14:dxf>
              <font>
                <color theme="0" tint="-0.24994659260841701"/>
              </font>
            </x14:dxf>
          </x14:cfRule>
          <xm:sqref>D58</xm:sqref>
        </x14:conditionalFormatting>
        <x14:conditionalFormatting xmlns:xm="http://schemas.microsoft.com/office/excel/2006/main">
          <x14:cfRule type="expression" priority="1992" id="{97B27E96-83E5-452C-8B60-49DE47AFD378}">
            <xm:f>'bestand opzetten'!$E$21=FALSE</xm:f>
            <x14:dxf>
              <font>
                <color theme="0" tint="-0.24994659260841701"/>
              </font>
            </x14:dxf>
          </x14:cfRule>
          <xm:sqref>C61:C62</xm:sqref>
        </x14:conditionalFormatting>
        <x14:conditionalFormatting xmlns:xm="http://schemas.microsoft.com/office/excel/2006/main">
          <x14:cfRule type="expression" priority="1991" id="{C45ACD69-7FAF-4A31-817C-811EAA3262BC}">
            <xm:f>'bestand opzetten'!$E$21=FALSE</xm:f>
            <x14:dxf>
              <font>
                <color theme="0" tint="-0.24994659260841701"/>
              </font>
            </x14:dxf>
          </x14:cfRule>
          <xm:sqref>D61:D62</xm:sqref>
        </x14:conditionalFormatting>
        <x14:conditionalFormatting xmlns:xm="http://schemas.microsoft.com/office/excel/2006/main">
          <x14:cfRule type="expression" priority="1990" id="{ACA05E21-331C-44FE-A855-B610696DA042}">
            <xm:f>'bestand opzetten'!$E$21=FALSE</xm:f>
            <x14:dxf>
              <font>
                <color theme="0" tint="-0.24994659260841701"/>
              </font>
            </x14:dxf>
          </x14:cfRule>
          <xm:sqref>C68:C69</xm:sqref>
        </x14:conditionalFormatting>
        <x14:conditionalFormatting xmlns:xm="http://schemas.microsoft.com/office/excel/2006/main">
          <x14:cfRule type="expression" priority="1989" id="{AD54D0D6-898C-4F9E-8E98-98FB0E33E526}">
            <xm:f>'bestand opzetten'!$E$21=FALSE</xm:f>
            <x14:dxf>
              <font>
                <color theme="0" tint="-0.24994659260841701"/>
              </font>
            </x14:dxf>
          </x14:cfRule>
          <xm:sqref>D68:D69</xm:sqref>
        </x14:conditionalFormatting>
        <x14:conditionalFormatting xmlns:xm="http://schemas.microsoft.com/office/excel/2006/main">
          <x14:cfRule type="expression" priority="1988" id="{FAB83A8F-C609-4BEF-A8E9-0B5C4A411E5D}">
            <xm:f>'bestand opzetten'!$E$21=FALSE</xm:f>
            <x14:dxf>
              <font>
                <color theme="0" tint="-0.24994659260841701"/>
              </font>
            </x14:dxf>
          </x14:cfRule>
          <xm:sqref>C65</xm:sqref>
        </x14:conditionalFormatting>
        <x14:conditionalFormatting xmlns:xm="http://schemas.microsoft.com/office/excel/2006/main">
          <x14:cfRule type="expression" priority="1987" id="{532ADA1D-457C-402F-B520-B1BD6CB1B74E}">
            <xm:f>'bestand opzetten'!$E$21=FALSE</xm:f>
            <x14:dxf>
              <font>
                <color theme="0" tint="-0.24994659260841701"/>
              </font>
            </x14:dxf>
          </x14:cfRule>
          <xm:sqref>D65</xm:sqref>
        </x14:conditionalFormatting>
        <x14:conditionalFormatting xmlns:xm="http://schemas.microsoft.com/office/excel/2006/main">
          <x14:cfRule type="expression" priority="1986" id="{23C168B5-84A2-4C5D-B265-101B9534A3F1}">
            <xm:f>'bestand opzetten'!$E$21=FALSE</xm:f>
            <x14:dxf>
              <font>
                <color theme="0" tint="-0.24994659260841701"/>
              </font>
            </x14:dxf>
          </x14:cfRule>
          <xm:sqref>C75</xm:sqref>
        </x14:conditionalFormatting>
        <x14:conditionalFormatting xmlns:xm="http://schemas.microsoft.com/office/excel/2006/main">
          <x14:cfRule type="expression" priority="1985" id="{FF20D316-D98C-488A-BDBA-ED14A54DE3E3}">
            <xm:f>'bestand opzetten'!$E$21=FALSE</xm:f>
            <x14:dxf>
              <font>
                <color theme="0" tint="-0.24994659260841701"/>
              </font>
            </x14:dxf>
          </x14:cfRule>
          <xm:sqref>D75</xm:sqref>
        </x14:conditionalFormatting>
        <x14:conditionalFormatting xmlns:xm="http://schemas.microsoft.com/office/excel/2006/main">
          <x14:cfRule type="expression" priority="1984" id="{2883CBDB-9D70-4737-B44B-7A67AEF77621}">
            <xm:f>'bestand opzetten'!$E$18=FALSE</xm:f>
            <x14:dxf>
              <font>
                <color theme="0" tint="-0.24994659260841701"/>
              </font>
            </x14:dxf>
          </x14:cfRule>
          <xm:sqref>C219</xm:sqref>
        </x14:conditionalFormatting>
        <x14:conditionalFormatting xmlns:xm="http://schemas.microsoft.com/office/excel/2006/main">
          <x14:cfRule type="expression" priority="1983" id="{69A5099C-5020-4ED4-BE56-BFD85C35A0CC}">
            <xm:f>'bestand opzetten'!$E$18=FALSE</xm:f>
            <x14:dxf>
              <font>
                <color theme="0" tint="-0.24994659260841701"/>
              </font>
            </x14:dxf>
          </x14:cfRule>
          <xm:sqref>D219</xm:sqref>
        </x14:conditionalFormatting>
        <x14:conditionalFormatting xmlns:xm="http://schemas.microsoft.com/office/excel/2006/main">
          <x14:cfRule type="expression" priority="1982" id="{B9BFCE17-2867-4D8B-828C-F575EA89A14E}">
            <xm:f>'bestand opzetten'!$E$18=FALSE</xm:f>
            <x14:dxf>
              <font>
                <color theme="0" tint="-0.24994659260841701"/>
              </font>
            </x14:dxf>
          </x14:cfRule>
          <xm:sqref>F219</xm:sqref>
        </x14:conditionalFormatting>
        <x14:conditionalFormatting xmlns:xm="http://schemas.microsoft.com/office/excel/2006/main">
          <x14:cfRule type="expression" priority="1979" id="{C711A62B-98FB-43BD-AD48-77E18E43E346}">
            <xm:f>'bestand opzetten'!$E$18=FALSE</xm:f>
            <x14:dxf>
              <font>
                <color theme="0" tint="-0.24994659260841701"/>
              </font>
              <fill>
                <patternFill>
                  <bgColor theme="0" tint="-4.9989318521683403E-2"/>
                </patternFill>
              </fill>
            </x14:dxf>
          </x14:cfRule>
          <xm:sqref>F219</xm:sqref>
        </x14:conditionalFormatting>
        <x14:conditionalFormatting xmlns:xm="http://schemas.microsoft.com/office/excel/2006/main">
          <x14:cfRule type="expression" priority="1978" id="{C1008863-6433-4AF4-88BD-884FFE371A57}">
            <xm:f>'bestand opzetten'!$E$18=FALSE</xm:f>
            <x14:dxf>
              <font>
                <color theme="0" tint="-0.24994659260841701"/>
              </font>
            </x14:dxf>
          </x14:cfRule>
          <xm:sqref>E220:E222</xm:sqref>
        </x14:conditionalFormatting>
        <x14:conditionalFormatting xmlns:xm="http://schemas.microsoft.com/office/excel/2006/main">
          <x14:cfRule type="expression" priority="1975" id="{695D2DDD-D746-4C34-AFF6-77ADAD097256}">
            <xm:f>'bestand opzetten'!$E$18=FALSE</xm:f>
            <x14:dxf>
              <font>
                <color theme="0" tint="-0.24994659260841701"/>
              </font>
              <fill>
                <patternFill>
                  <bgColor theme="0" tint="-4.9989318521683403E-2"/>
                </patternFill>
              </fill>
            </x14:dxf>
          </x14:cfRule>
          <xm:sqref>E220:E222</xm:sqref>
        </x14:conditionalFormatting>
        <x14:conditionalFormatting xmlns:xm="http://schemas.microsoft.com/office/excel/2006/main">
          <x14:cfRule type="expression" priority="1974" id="{5DD24378-B654-4E3A-9D81-C4922A6D98A2}">
            <xm:f>'bestand opzetten'!$E$18=FALSE</xm:f>
            <x14:dxf>
              <font>
                <color theme="0" tint="-0.24994659260841701"/>
              </font>
            </x14:dxf>
          </x14:cfRule>
          <xm:sqref>C220:C222</xm:sqref>
        </x14:conditionalFormatting>
        <x14:conditionalFormatting xmlns:xm="http://schemas.microsoft.com/office/excel/2006/main">
          <x14:cfRule type="expression" priority="1973" id="{409E49CF-84E5-4F78-B329-38610A0C1189}">
            <xm:f>'bestand opzetten'!$E$18=FALSE</xm:f>
            <x14:dxf>
              <font>
                <color theme="0" tint="-0.24994659260841701"/>
              </font>
            </x14:dxf>
          </x14:cfRule>
          <xm:sqref>D220:D222</xm:sqref>
        </x14:conditionalFormatting>
        <x14:conditionalFormatting xmlns:xm="http://schemas.microsoft.com/office/excel/2006/main">
          <x14:cfRule type="expression" priority="1972" id="{2534529C-C6BC-4072-9268-76EA2D9808BF}">
            <xm:f>'bestand opzetten'!$E$18=FALSE</xm:f>
            <x14:dxf>
              <font>
                <color theme="0" tint="-0.24994659260841701"/>
              </font>
            </x14:dxf>
          </x14:cfRule>
          <xm:sqref>F220:F222</xm:sqref>
        </x14:conditionalFormatting>
        <x14:conditionalFormatting xmlns:xm="http://schemas.microsoft.com/office/excel/2006/main">
          <x14:cfRule type="expression" priority="1969" id="{D6A490CF-B0A9-4F27-B914-17960E716773}">
            <xm:f>'bestand opzetten'!$E$18=FALSE</xm:f>
            <x14:dxf>
              <font>
                <color theme="0" tint="-0.24994659260841701"/>
              </font>
              <fill>
                <patternFill>
                  <bgColor theme="0" tint="-4.9989318521683403E-2"/>
                </patternFill>
              </fill>
            </x14:dxf>
          </x14:cfRule>
          <xm:sqref>F220:F222</xm:sqref>
        </x14:conditionalFormatting>
        <x14:conditionalFormatting xmlns:xm="http://schemas.microsoft.com/office/excel/2006/main">
          <x14:cfRule type="expression" priority="1968" id="{8D6DB17E-9A6E-49CF-988F-E89E893945F8}">
            <xm:f>'bestand opzetten'!$E$18=FALSE</xm:f>
            <x14:dxf>
              <font>
                <color theme="0" tint="-0.24994659260841701"/>
              </font>
            </x14:dxf>
          </x14:cfRule>
          <xm:sqref>E219</xm:sqref>
        </x14:conditionalFormatting>
        <x14:conditionalFormatting xmlns:xm="http://schemas.microsoft.com/office/excel/2006/main">
          <x14:cfRule type="expression" priority="1965" id="{056326AF-CEF9-4782-86CE-350DBF05D94F}">
            <xm:f>'bestand opzetten'!$E$18=FALSE</xm:f>
            <x14:dxf>
              <font>
                <color theme="0" tint="-0.24994659260841701"/>
              </font>
              <fill>
                <patternFill>
                  <bgColor theme="0" tint="-4.9989318521683403E-2"/>
                </patternFill>
              </fill>
            </x14:dxf>
          </x14:cfRule>
          <xm:sqref>E219</xm:sqref>
        </x14:conditionalFormatting>
        <x14:conditionalFormatting xmlns:xm="http://schemas.microsoft.com/office/excel/2006/main">
          <x14:cfRule type="expression" priority="1784" id="{E2D69198-F466-4E1A-96DA-7341114987FA}">
            <xm:f>'bestand opzetten'!$E$21=FALSE</xm:f>
            <x14:dxf>
              <font>
                <color theme="0" tint="-0.24994659260841701"/>
              </font>
            </x14:dxf>
          </x14:cfRule>
          <xm:sqref>E39:E40</xm:sqref>
        </x14:conditionalFormatting>
        <x14:conditionalFormatting xmlns:xm="http://schemas.microsoft.com/office/excel/2006/main">
          <x14:cfRule type="expression" priority="1783" id="{FAE8A083-F807-4E99-8F34-AD106FC370E2}">
            <xm:f>'bestand opzetten'!$E$21=FALSE</xm:f>
            <x14:dxf>
              <fill>
                <patternFill>
                  <bgColor theme="0" tint="-4.9989318521683403E-2"/>
                </patternFill>
              </fill>
            </x14:dxf>
          </x14:cfRule>
          <xm:sqref>E39:E40</xm:sqref>
        </x14:conditionalFormatting>
        <x14:conditionalFormatting xmlns:xm="http://schemas.microsoft.com/office/excel/2006/main">
          <x14:cfRule type="expression" priority="1782" id="{2AA73FB8-F3B2-40E1-B185-68F5340478A7}">
            <xm:f>'bestand opzetten'!$E$15=FALSE</xm:f>
            <x14:dxf>
              <font>
                <color theme="0" tint="-0.24994659260841701"/>
              </font>
              <fill>
                <patternFill>
                  <bgColor theme="0" tint="-4.9989318521683403E-2"/>
                </patternFill>
              </fill>
            </x14:dxf>
          </x14:cfRule>
          <xm:sqref>E39:E40</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rgb="FFFFC000"/>
    <outlinePr summaryBelow="0" summaryRight="0"/>
    <pageSetUpPr fitToPage="1"/>
  </sheetPr>
  <dimension ref="A1:U282"/>
  <sheetViews>
    <sheetView showGridLines="0" zoomScale="90" zoomScaleNormal="90" workbookViewId="0">
      <pane ySplit="4" topLeftCell="A5" activePane="bottomLeft" state="frozen"/>
      <selection pane="bottomLeft" activeCell="B2" sqref="B2"/>
    </sheetView>
  </sheetViews>
  <sheetFormatPr defaultColWidth="9.109375" defaultRowHeight="14.4" customHeight="1" zeroHeight="1" x14ac:dyDescent="0.3"/>
  <cols>
    <col min="1" max="1" width="2.33203125" style="110" customWidth="1"/>
    <col min="2" max="2" width="7.77734375" style="110" customWidth="1"/>
    <col min="3" max="3" width="9.5546875" style="110" customWidth="1"/>
    <col min="4" max="4" width="82.77734375" style="110" customWidth="1"/>
    <col min="5" max="6" width="18.77734375" style="8" customWidth="1"/>
    <col min="7" max="7" width="18.77734375" style="109" customWidth="1"/>
    <col min="8" max="8" width="14.44140625" style="113" hidden="1" customWidth="1"/>
    <col min="9" max="9" width="12.33203125" style="110" customWidth="1"/>
    <col min="10" max="10" width="10.6640625" style="344" hidden="1" customWidth="1"/>
    <col min="11" max="11" width="15.6640625" style="110" customWidth="1"/>
    <col min="12" max="12" width="10.6640625" style="110" hidden="1" customWidth="1"/>
    <col min="13" max="13" width="14.33203125" style="374" customWidth="1"/>
    <col min="14" max="14" width="2.77734375" style="374" customWidth="1"/>
    <col min="15" max="16" width="9.77734375" style="374" hidden="1" customWidth="1"/>
    <col min="17" max="17" width="12.44140625" style="374" hidden="1" customWidth="1"/>
    <col min="18" max="19" width="9.109375" style="374" hidden="1" customWidth="1"/>
    <col min="20" max="20" width="17.44140625" style="390" hidden="1" customWidth="1"/>
    <col min="21" max="21" width="0" style="402" hidden="1" customWidth="1"/>
    <col min="22" max="16384" width="9.109375" style="110"/>
  </cols>
  <sheetData>
    <row r="1" spans="1:21" ht="15" customHeight="1" x14ac:dyDescent="0.3">
      <c r="A1" s="109"/>
      <c r="B1" s="6"/>
      <c r="C1" s="5"/>
      <c r="D1" s="5"/>
      <c r="G1" s="5"/>
      <c r="H1" s="21"/>
      <c r="I1" s="3"/>
      <c r="J1" s="328"/>
      <c r="K1" s="5"/>
      <c r="L1" s="5"/>
      <c r="M1" s="353"/>
      <c r="N1" s="372"/>
      <c r="O1" s="373"/>
      <c r="P1" s="373"/>
      <c r="Q1" s="350"/>
      <c r="R1" s="372"/>
      <c r="S1" s="372"/>
    </row>
    <row r="2" spans="1:21" ht="20.25" customHeight="1" x14ac:dyDescent="0.3">
      <c r="A2" s="111"/>
      <c r="B2" s="265" t="s">
        <v>518</v>
      </c>
      <c r="C2" s="265"/>
      <c r="D2" s="265"/>
      <c r="E2" s="265"/>
      <c r="F2" s="265"/>
      <c r="G2" s="265"/>
      <c r="H2" s="265"/>
      <c r="I2" s="265"/>
      <c r="J2" s="329"/>
      <c r="K2" s="266" t="str">
        <f xml:space="preserve"> nrProject</f>
        <v>&lt; Projectnaam &gt;</v>
      </c>
      <c r="L2" s="266"/>
      <c r="M2" s="397"/>
      <c r="N2" s="375"/>
      <c r="O2" s="389" t="s">
        <v>109</v>
      </c>
      <c r="P2" s="389"/>
      <c r="Q2" s="389"/>
      <c r="R2" s="389"/>
      <c r="S2" s="389"/>
      <c r="T2" s="391"/>
      <c r="U2" s="403"/>
    </row>
    <row r="3" spans="1:21" ht="15" customHeight="1" x14ac:dyDescent="0.3">
      <c r="A3" s="112"/>
      <c r="B3" s="2"/>
      <c r="C3" s="3"/>
      <c r="D3" s="16"/>
      <c r="E3" s="215"/>
      <c r="F3" s="215"/>
      <c r="G3" s="3"/>
      <c r="H3" s="22"/>
      <c r="I3" s="8"/>
      <c r="J3" s="330"/>
      <c r="K3" s="3"/>
      <c r="L3" s="3"/>
      <c r="M3" s="349"/>
      <c r="N3" s="376"/>
      <c r="O3" s="377"/>
      <c r="P3" s="377"/>
      <c r="Q3" s="378"/>
      <c r="R3" s="378"/>
      <c r="S3" s="378"/>
      <c r="T3" s="392"/>
      <c r="U3" s="404"/>
    </row>
    <row r="4" spans="1:21" ht="59.4" customHeight="1" x14ac:dyDescent="0.3">
      <c r="A4" s="109"/>
      <c r="B4" s="450" t="s">
        <v>82</v>
      </c>
      <c r="C4" s="451"/>
      <c r="D4" s="32" t="s">
        <v>119</v>
      </c>
      <c r="E4" s="216" t="s">
        <v>524</v>
      </c>
      <c r="F4" s="216" t="s">
        <v>91</v>
      </c>
      <c r="G4" s="104"/>
      <c r="H4" s="26" t="s">
        <v>146</v>
      </c>
      <c r="I4" s="26"/>
      <c r="J4" s="331" t="s">
        <v>84</v>
      </c>
      <c r="K4" s="26" t="s">
        <v>85</v>
      </c>
      <c r="L4" s="26" t="s">
        <v>512</v>
      </c>
      <c r="M4" s="356" t="s">
        <v>83</v>
      </c>
      <c r="N4" s="372"/>
      <c r="O4" s="379" t="s">
        <v>42</v>
      </c>
      <c r="P4" s="379" t="s">
        <v>84</v>
      </c>
      <c r="Q4" s="380" t="s">
        <v>85</v>
      </c>
      <c r="R4" s="380"/>
      <c r="S4" s="380" t="s">
        <v>110</v>
      </c>
      <c r="T4" s="380" t="s">
        <v>141</v>
      </c>
      <c r="U4" s="401" t="s">
        <v>569</v>
      </c>
    </row>
    <row r="5" spans="1:21" x14ac:dyDescent="0.3">
      <c r="A5" s="112"/>
      <c r="B5" s="29"/>
      <c r="C5" s="4"/>
      <c r="D5" s="20"/>
      <c r="E5" s="217"/>
      <c r="F5" s="217"/>
      <c r="G5" s="17"/>
      <c r="H5" s="23"/>
      <c r="I5" s="17"/>
      <c r="J5" s="332"/>
      <c r="K5" s="17"/>
      <c r="L5" s="17"/>
      <c r="M5" s="349"/>
      <c r="N5" s="376"/>
      <c r="O5" s="377"/>
      <c r="P5" s="377"/>
      <c r="Q5" s="378"/>
      <c r="R5" s="378"/>
      <c r="S5" s="378"/>
      <c r="T5" s="392"/>
      <c r="U5" s="404"/>
    </row>
    <row r="6" spans="1:21" customFormat="1" ht="18" x14ac:dyDescent="0.3">
      <c r="A6" s="30"/>
      <c r="B6" s="238" t="s">
        <v>510</v>
      </c>
      <c r="C6" s="238"/>
      <c r="D6" s="238"/>
      <c r="E6" s="238"/>
      <c r="F6" s="238"/>
      <c r="G6" s="239"/>
      <c r="H6" s="238"/>
      <c r="I6" s="238"/>
      <c r="J6" s="333"/>
      <c r="K6" s="238"/>
      <c r="L6" s="238"/>
      <c r="M6" s="387"/>
      <c r="N6" s="364"/>
      <c r="O6" s="368"/>
      <c r="P6" s="368"/>
      <c r="Q6" s="367"/>
      <c r="R6" s="367"/>
      <c r="S6" s="367"/>
      <c r="T6" s="382"/>
      <c r="U6" s="405"/>
    </row>
    <row r="7" spans="1:21" customFormat="1" x14ac:dyDescent="0.3">
      <c r="A7" s="30"/>
      <c r="B7" s="30"/>
      <c r="C7" s="30"/>
      <c r="D7" s="30"/>
      <c r="E7" s="30"/>
      <c r="F7" s="30"/>
      <c r="G7" s="30"/>
      <c r="H7" s="30"/>
      <c r="I7" s="30"/>
      <c r="J7" s="334"/>
      <c r="K7" s="30"/>
      <c r="L7" s="30"/>
      <c r="M7" s="364"/>
      <c r="N7" s="364"/>
      <c r="O7" s="368"/>
      <c r="P7" s="368"/>
      <c r="Q7" s="367"/>
      <c r="R7" s="367"/>
      <c r="S7" s="367"/>
      <c r="T7" s="382"/>
      <c r="U7" s="405"/>
    </row>
    <row r="8" spans="1:21" customFormat="1" ht="13.8" customHeight="1" x14ac:dyDescent="0.3">
      <c r="A8" s="30"/>
      <c r="B8" s="256"/>
      <c r="C8" s="257" t="str">
        <f>'overzicht alle'!B7</f>
        <v>CON1*</v>
      </c>
      <c r="D8" s="257" t="str">
        <f>'overzicht alle'!C7</f>
        <v>Duurzaam ruimtegebruik</v>
      </c>
      <c r="E8" s="257"/>
      <c r="F8" s="258" t="str">
        <f>'overzicht alle'!F7</f>
        <v>uitstekend</v>
      </c>
      <c r="G8" s="257"/>
      <c r="H8" s="257"/>
      <c r="I8" s="257"/>
      <c r="J8" s="335"/>
      <c r="K8" s="320" t="str">
        <f>Q8</f>
        <v/>
      </c>
      <c r="L8" s="258">
        <f>IF(AND(F8="goed",K8="goed"),0,IF(AND(F8="goed",K8="beter"),1,IF(AND(F8="goed",K8="uitstekend"),2,0)))</f>
        <v>0</v>
      </c>
      <c r="M8" s="395" t="str">
        <f>IF(K8="nvt","pass",IF(P8="","",IF(P8&gt;=U8,"pass","niet voldaan")))</f>
        <v/>
      </c>
      <c r="N8" s="364"/>
      <c r="O8" s="368"/>
      <c r="P8" s="368" t="str">
        <f>IF(P9=0,0,IFERROR(AVERAGE(P9),""))</f>
        <v/>
      </c>
      <c r="Q8" s="367" t="str">
        <f>IF(P9="","",IF(Q9="uitstekend","uitstekend","niet voldaan"))</f>
        <v/>
      </c>
      <c r="R8" s="367"/>
      <c r="S8" s="367"/>
      <c r="T8" s="382"/>
      <c r="U8" s="405">
        <f>IF(F8="uitstekend",3,IF(F8="beter",2,IF(F8="goed",1,0)))</f>
        <v>3</v>
      </c>
    </row>
    <row r="9" spans="1:21" x14ac:dyDescent="0.3">
      <c r="A9" s="112"/>
      <c r="B9" s="31"/>
      <c r="C9" s="4" t="str">
        <f>'overzicht alle'!B8</f>
        <v>CON1.1*</v>
      </c>
      <c r="D9" s="219" t="str">
        <f>'overzicht alle'!C8</f>
        <v>Trias Toponoma</v>
      </c>
      <c r="E9" s="101" t="str">
        <f>'overzicht alle'!E8</f>
        <v>verplicht</v>
      </c>
      <c r="F9" s="101" t="str">
        <f>'overzicht alle'!F8</f>
        <v>voldaan</v>
      </c>
      <c r="G9" s="102"/>
      <c r="H9" s="103">
        <v>3</v>
      </c>
      <c r="I9" s="17"/>
      <c r="J9" s="327" t="str">
        <f t="shared" ref="J9" si="0">P9</f>
        <v/>
      </c>
      <c r="K9" s="34" t="str">
        <f>Q9</f>
        <v/>
      </c>
      <c r="L9" s="17">
        <f>IF(AND(F9="goed",K9="goed"),0,IF(AND(F9="goed",K9="beter"),1,IF(AND(F9="goed",K9="uitstekend"),2,0)))</f>
        <v>0</v>
      </c>
      <c r="M9" s="349"/>
      <c r="N9" s="376"/>
      <c r="O9" s="368"/>
      <c r="P9" s="368" t="str">
        <f>IF(G9="voldaan",3,IF(G9="niet voldaan",0,IF(G9="nvt",0,"")))</f>
        <v/>
      </c>
      <c r="Q9" s="367" t="str">
        <f>IF(G9="nvt","nvt",IF(P9=3,"uitstekend",IF(P9=0,"niet voldaan","")))</f>
        <v/>
      </c>
      <c r="R9" s="367"/>
      <c r="S9" s="368">
        <f>R9</f>
        <v>0</v>
      </c>
      <c r="T9" s="382"/>
      <c r="U9" s="404"/>
    </row>
    <row r="10" spans="1:21" x14ac:dyDescent="0.3">
      <c r="A10" s="225"/>
      <c r="B10" s="225"/>
      <c r="C10" s="225"/>
      <c r="D10" s="225"/>
      <c r="E10" s="74"/>
      <c r="F10" s="74"/>
      <c r="G10" s="74"/>
      <c r="H10" s="25"/>
      <c r="I10" s="17"/>
      <c r="J10" s="336"/>
      <c r="K10" s="25"/>
      <c r="L10" s="25"/>
      <c r="M10" s="349"/>
      <c r="N10" s="376"/>
      <c r="O10" s="368"/>
      <c r="P10" s="368"/>
      <c r="Q10" s="367"/>
      <c r="R10" s="367"/>
      <c r="S10" s="368"/>
      <c r="T10" s="382"/>
      <c r="U10" s="404"/>
    </row>
    <row r="11" spans="1:21" customFormat="1" ht="13.8" customHeight="1" x14ac:dyDescent="0.3">
      <c r="A11" s="30"/>
      <c r="B11" s="256"/>
      <c r="C11" s="257" t="str">
        <f>'overzicht alle'!B9</f>
        <v>CON2*</v>
      </c>
      <c r="D11" s="257" t="str">
        <f>'overzicht alle'!C9</f>
        <v>Climate responsive design</v>
      </c>
      <c r="E11" s="257"/>
      <c r="F11" s="258" t="str">
        <f>'overzicht alle'!F9</f>
        <v>uitstekend</v>
      </c>
      <c r="G11" s="257"/>
      <c r="H11" s="257"/>
      <c r="I11" s="257"/>
      <c r="J11" s="335"/>
      <c r="K11" s="320" t="str">
        <f>Q11</f>
        <v/>
      </c>
      <c r="L11" s="258">
        <f>IF(AND(F11="goed",K11="goed"),0,IF(AND(F11="goed",K11="beter"),1,IF(AND(F11="goed",K11="uitstekend"),2,0)))</f>
        <v>0</v>
      </c>
      <c r="M11" s="395" t="str">
        <f>IF(K11="nvt","pass",IF(P11="","",IF(P11&gt;=U11,"pass","niet voldaan")))</f>
        <v/>
      </c>
      <c r="N11" s="364"/>
      <c r="O11" s="368"/>
      <c r="P11" s="368" t="str" cm="1">
        <f t="array" ref="P11">IF(OR(P12:P14=0),0,IFERROR(AVERAGE(P12),""))</f>
        <v/>
      </c>
      <c r="Q11" s="367" t="str">
        <f>IF(P11="","",IF(P11&lt;1,"niet voldaan",IF(P11&lt;2,"goed",IF(P11&lt;3,"beter","uitstekend"))))</f>
        <v/>
      </c>
      <c r="R11" s="367"/>
      <c r="S11" s="367"/>
      <c r="T11" s="382"/>
      <c r="U11" s="405">
        <f>IF(F11="uitstekend",3,IF(F11="beter",2,IF(F11="goed",1,0)))</f>
        <v>3</v>
      </c>
    </row>
    <row r="12" spans="1:21" x14ac:dyDescent="0.3">
      <c r="A12" s="112"/>
      <c r="B12" s="31"/>
      <c r="C12" s="4" t="str">
        <f>'overzicht alle'!B10</f>
        <v>CON2.1*</v>
      </c>
      <c r="D12" s="219" t="str">
        <f>'overzicht alle'!C10</f>
        <v>Keep it Warm</v>
      </c>
      <c r="E12" s="101" t="str">
        <f>'overzicht alle'!E10</f>
        <v>verplicht</v>
      </c>
      <c r="F12" s="101" t="str">
        <f>'overzicht alle'!F10</f>
        <v>voldaan</v>
      </c>
      <c r="G12" s="102"/>
      <c r="H12" s="103">
        <v>3</v>
      </c>
      <c r="I12" s="17"/>
      <c r="J12" s="327" t="str">
        <f t="shared" ref="J12:J27" si="1">P12</f>
        <v/>
      </c>
      <c r="K12" s="34" t="str">
        <f>Q12</f>
        <v/>
      </c>
      <c r="L12" s="17">
        <f>IF(AND(F12="goed",K12="goed"),0,IF(AND(F12="goed",K12="beter"),1,IF(AND(F12="goed",K12="uitstekend"),2,0)))</f>
        <v>0</v>
      </c>
      <c r="M12" s="349"/>
      <c r="N12" s="376"/>
      <c r="O12" s="377"/>
      <c r="P12" s="368" t="str">
        <f>IF(G12="voldaan",3,IF(G12="niet voldaan",0,IF(G12="nvt",0,"")))</f>
        <v/>
      </c>
      <c r="Q12" s="367" t="str">
        <f>IF(G12="nvt","nvt",IF(P12=3,"uitstekend",IF(P12=0,"niet voldaan","")))</f>
        <v/>
      </c>
      <c r="R12" s="367"/>
      <c r="S12" s="368">
        <f>R12</f>
        <v>0</v>
      </c>
      <c r="T12" s="382"/>
      <c r="U12" s="404"/>
    </row>
    <row r="13" spans="1:21" x14ac:dyDescent="0.3">
      <c r="A13" s="112"/>
      <c r="B13" s="31"/>
      <c r="C13" s="4" t="str">
        <f>'overzicht alle'!B11</f>
        <v>CON2.2*</v>
      </c>
      <c r="D13" s="219" t="str">
        <f>'overzicht alle'!C11</f>
        <v>Keep it Cool</v>
      </c>
      <c r="E13" s="101" t="str">
        <f>'overzicht alle'!E11</f>
        <v>verplicht</v>
      </c>
      <c r="F13" s="101" t="str">
        <f>'overzicht alle'!F11</f>
        <v>voldaan</v>
      </c>
      <c r="G13" s="102"/>
      <c r="H13" s="103">
        <v>3</v>
      </c>
      <c r="I13" s="17"/>
      <c r="J13" s="327" t="str">
        <f t="shared" si="1"/>
        <v/>
      </c>
      <c r="K13" s="34" t="str">
        <f>Q13</f>
        <v/>
      </c>
      <c r="L13" s="17">
        <f>IF(AND(F13="goed",K13="goed"),0,IF(AND(F13="goed",K13="beter"),1,IF(AND(F13="goed",K13="uitstekend"),2,0)))</f>
        <v>0</v>
      </c>
      <c r="M13" s="349"/>
      <c r="N13" s="376"/>
      <c r="O13" s="377"/>
      <c r="P13" s="368" t="str">
        <f>IF(G13="voldaan",3,IF(G13="niet voldaan",0,IF(G13="nvt",0,"")))</f>
        <v/>
      </c>
      <c r="Q13" s="367" t="str">
        <f t="shared" ref="Q13:Q14" si="2">IF(G13="nvt","nvt",IF(P13=3,"uitstekend",IF(P13=0,"niet voldaan","")))</f>
        <v/>
      </c>
      <c r="R13" s="367"/>
      <c r="S13" s="368">
        <f>R13</f>
        <v>0</v>
      </c>
      <c r="T13" s="382"/>
      <c r="U13" s="404"/>
    </row>
    <row r="14" spans="1:21" x14ac:dyDescent="0.3">
      <c r="A14" s="112"/>
      <c r="B14" s="31"/>
      <c r="C14" s="4" t="str">
        <f>'overzicht alle'!B12</f>
        <v>CON2.3*</v>
      </c>
      <c r="D14" s="219" t="str">
        <f>'overzicht alle'!C12</f>
        <v>Turn off the light</v>
      </c>
      <c r="E14" s="101" t="str">
        <f>'overzicht alle'!E12</f>
        <v>verplicht</v>
      </c>
      <c r="F14" s="101" t="str">
        <f>'overzicht alle'!F12</f>
        <v>voldaan</v>
      </c>
      <c r="G14" s="102"/>
      <c r="H14" s="103">
        <v>3</v>
      </c>
      <c r="I14" s="17"/>
      <c r="J14" s="327" t="str">
        <f t="shared" si="1"/>
        <v/>
      </c>
      <c r="K14" s="34" t="str">
        <f>Q14</f>
        <v/>
      </c>
      <c r="L14" s="17">
        <f>IF(AND(F14="goed",K14="goed"),0,IF(AND(F14="goed",K14="beter"),1,IF(AND(F14="goed",K14="uitstekend"),2,0)))</f>
        <v>0</v>
      </c>
      <c r="M14" s="349"/>
      <c r="N14" s="376"/>
      <c r="O14" s="377"/>
      <c r="P14" s="368" t="str">
        <f>IF(G14="voldaan",3,IF(G14="niet voldaan",0,IF(G14="nvt",0,"")))</f>
        <v/>
      </c>
      <c r="Q14" s="367" t="str">
        <f t="shared" si="2"/>
        <v/>
      </c>
      <c r="R14" s="367"/>
      <c r="S14" s="368">
        <f>R14</f>
        <v>0</v>
      </c>
      <c r="T14" s="382"/>
      <c r="U14" s="404"/>
    </row>
    <row r="15" spans="1:21" x14ac:dyDescent="0.3">
      <c r="A15" s="4"/>
      <c r="B15" s="4"/>
      <c r="C15" s="4"/>
      <c r="D15" s="225"/>
      <c r="E15" s="74"/>
      <c r="F15" s="74"/>
      <c r="G15" s="74"/>
      <c r="H15" s="74"/>
      <c r="I15" s="17"/>
      <c r="J15" s="336"/>
      <c r="K15" s="25"/>
      <c r="L15" s="25"/>
      <c r="M15" s="349"/>
      <c r="N15" s="376"/>
      <c r="O15" s="377"/>
      <c r="P15" s="368"/>
      <c r="Q15" s="367"/>
      <c r="R15" s="367"/>
      <c r="S15" s="368"/>
      <c r="T15" s="382"/>
      <c r="U15" s="404"/>
    </row>
    <row r="16" spans="1:21" customFormat="1" ht="13.8" customHeight="1" x14ac:dyDescent="0.3">
      <c r="A16" s="30"/>
      <c r="B16" s="256"/>
      <c r="C16" s="257" t="str">
        <f>'overzicht alle'!B13</f>
        <v>CON3*</v>
      </c>
      <c r="D16" s="257" t="str">
        <f>'overzicht alle'!C13</f>
        <v>Healthy Design</v>
      </c>
      <c r="E16" s="257"/>
      <c r="F16" s="258" t="str">
        <f>'overzicht alle'!F13</f>
        <v>uitstekend</v>
      </c>
      <c r="G16" s="257"/>
      <c r="H16" s="257"/>
      <c r="I16" s="257"/>
      <c r="J16" s="335"/>
      <c r="K16" s="320" t="str">
        <f>Q16</f>
        <v/>
      </c>
      <c r="L16" s="258">
        <f>IF(AND(F16="goed",K16="goed"),0,IF(AND(F16="goed",K16="beter"),1,IF(AND(F16="goed",K16="uitstekend"),2,0)))</f>
        <v>0</v>
      </c>
      <c r="M16" s="395" t="str">
        <f>IF(K16="nvt","pass",IF(P16="","",IF(P16&gt;=U16,"pass","niet voldaan")))</f>
        <v/>
      </c>
      <c r="N16" s="364"/>
      <c r="O16" s="368"/>
      <c r="P16" s="368" t="str">
        <f>IF(P17=0,0,IFERROR(AVERAGE(P17),""))</f>
        <v/>
      </c>
      <c r="Q16" s="367" t="str">
        <f>IF(Q17="","",IF(Q17="uitstekend","uitstekend","niet voldaan"))</f>
        <v/>
      </c>
      <c r="R16" s="367"/>
      <c r="S16" s="367"/>
      <c r="T16" s="382"/>
      <c r="U16" s="405">
        <f>IF(F16="uitstekend",3,IF(F16="beter",2,IF(F16="goed",1,0)))</f>
        <v>3</v>
      </c>
    </row>
    <row r="17" spans="1:21" x14ac:dyDescent="0.3">
      <c r="A17" s="112"/>
      <c r="B17" s="31"/>
      <c r="C17" s="4" t="str">
        <f>'overzicht alle'!B14</f>
        <v>CON3.1*</v>
      </c>
      <c r="D17" s="219" t="str">
        <f>'overzicht alle'!C14</f>
        <v>gezond ontwerp</v>
      </c>
      <c r="E17" s="101" t="str">
        <f>'overzicht alle'!E14</f>
        <v>verplicht</v>
      </c>
      <c r="F17" s="101" t="str">
        <f>'overzicht alle'!F14</f>
        <v>voldaan</v>
      </c>
      <c r="G17" s="102"/>
      <c r="H17" s="103">
        <v>3</v>
      </c>
      <c r="I17" s="27"/>
      <c r="J17" s="327" t="str">
        <f t="shared" si="1"/>
        <v/>
      </c>
      <c r="K17" s="34" t="str">
        <f>Q17</f>
        <v/>
      </c>
      <c r="L17" s="17">
        <f>IF(AND(F17="goed",K17="goed"),0,IF(AND(F17="goed",K17="beter"),1,IF(AND(F17="goed",K17="uitstekend"),2,0)))</f>
        <v>0</v>
      </c>
      <c r="M17" s="349"/>
      <c r="N17" s="376"/>
      <c r="O17" s="368"/>
      <c r="P17" s="368" t="str">
        <f>IF(G17="voldaan",3,IF(G17="niet voldaan",0,IF(G17="nvt",0,"")))</f>
        <v/>
      </c>
      <c r="Q17" s="367" t="str">
        <f t="shared" ref="Q17" si="3">IF(G17="nvt","nvt",IF(P17=3,"uitstekend",IF(P17=0,"niet voldaan","")))</f>
        <v/>
      </c>
      <c r="R17" s="367"/>
      <c r="S17" s="368">
        <f>R17</f>
        <v>0</v>
      </c>
      <c r="T17" s="382"/>
      <c r="U17" s="404"/>
    </row>
    <row r="18" spans="1:21" x14ac:dyDescent="0.3">
      <c r="A18" s="4"/>
      <c r="B18" s="4"/>
      <c r="C18" s="4"/>
      <c r="D18" s="225"/>
      <c r="E18" s="74"/>
      <c r="F18" s="74"/>
      <c r="G18" s="74"/>
      <c r="H18" s="74"/>
      <c r="I18" s="17"/>
      <c r="J18" s="336"/>
      <c r="K18" s="25"/>
      <c r="L18" s="25"/>
      <c r="M18" s="349"/>
      <c r="N18" s="376"/>
      <c r="O18" s="377"/>
      <c r="P18" s="368"/>
      <c r="Q18" s="367"/>
      <c r="R18" s="367"/>
      <c r="S18" s="368"/>
      <c r="T18" s="382"/>
      <c r="U18" s="404"/>
    </row>
    <row r="19" spans="1:21" customFormat="1" ht="13.8" customHeight="1" x14ac:dyDescent="0.3">
      <c r="A19" s="30"/>
      <c r="B19" s="256"/>
      <c r="C19" s="257" t="str">
        <f>'overzicht alle'!B15</f>
        <v>CON4*</v>
      </c>
      <c r="D19" s="257" t="str">
        <f>'overzicht alle'!C15</f>
        <v>Reduce, reuse, recyle</v>
      </c>
      <c r="E19" s="257"/>
      <c r="F19" s="258" t="str">
        <f>'overzicht alle'!F15</f>
        <v>uitstekend</v>
      </c>
      <c r="G19" s="257"/>
      <c r="H19" s="257"/>
      <c r="I19" s="257"/>
      <c r="J19" s="335"/>
      <c r="K19" s="320" t="str">
        <f>Q19</f>
        <v/>
      </c>
      <c r="L19" s="258"/>
      <c r="M19" s="395" t="str">
        <f>IF(K19="nvt","pass",IF(P19="","",IF(P19&gt;=U19,"pass","niet voldaan")))</f>
        <v/>
      </c>
      <c r="N19" s="364"/>
      <c r="O19" s="368"/>
      <c r="P19" s="368" t="str">
        <f>IF(P20=0,0,IFERROR(AVERAGE(P20),""))</f>
        <v/>
      </c>
      <c r="Q19" s="367" t="str">
        <f>IF(Q20="","",IF(Q20="uitstekend","uitstekend","niet voldaan"))</f>
        <v/>
      </c>
      <c r="R19" s="367"/>
      <c r="S19" s="367"/>
      <c r="T19" s="382"/>
      <c r="U19" s="405">
        <f>IF(F19="uitstekend",3,IF(F19="beter",2,IF(F19="goed",1,0)))</f>
        <v>3</v>
      </c>
    </row>
    <row r="20" spans="1:21" x14ac:dyDescent="0.3">
      <c r="A20" s="112"/>
      <c r="B20" s="31"/>
      <c r="C20" s="4" t="str">
        <f>'overzicht alle'!B16</f>
        <v>CON4.1*</v>
      </c>
      <c r="D20" s="219" t="str">
        <f>'overzicht alle'!C16</f>
        <v>R-ladder</v>
      </c>
      <c r="E20" s="101" t="str">
        <f>'overzicht alle'!E16</f>
        <v>verplicht</v>
      </c>
      <c r="F20" s="101" t="str">
        <f>'overzicht alle'!F16</f>
        <v>voldaan</v>
      </c>
      <c r="G20" s="102"/>
      <c r="H20" s="103">
        <v>3</v>
      </c>
      <c r="I20" s="27"/>
      <c r="J20" s="327" t="str">
        <f>P20</f>
        <v/>
      </c>
      <c r="K20" s="34" t="str">
        <f>Q20</f>
        <v/>
      </c>
      <c r="L20" s="17">
        <f>IF(AND(F20="goed",K20="goed"),0,IF(AND(F20="goed",K20="beter"),1,IF(AND(F20="goed",K20="uitstekend"),2,0)))</f>
        <v>0</v>
      </c>
      <c r="M20" s="349"/>
      <c r="N20" s="376"/>
      <c r="O20" s="368"/>
      <c r="P20" s="368" t="str">
        <f>IF(G20="voldaan",3,IF(OR(G20="niet voldaan",G20="nvt"),0,""))</f>
        <v/>
      </c>
      <c r="Q20" s="367" t="str">
        <f t="shared" ref="Q20" si="4">IF(G20="nvt","nvt",IF(P20=3,"uitstekend",IF(P20=0,"niet voldaan","")))</f>
        <v/>
      </c>
      <c r="R20" s="367"/>
      <c r="S20" s="368">
        <f>R20</f>
        <v>0</v>
      </c>
      <c r="T20" s="382"/>
      <c r="U20" s="404"/>
    </row>
    <row r="21" spans="1:21" x14ac:dyDescent="0.3">
      <c r="A21" s="4"/>
      <c r="B21" s="4"/>
      <c r="C21" s="4"/>
      <c r="D21" s="225"/>
      <c r="E21" s="74"/>
      <c r="F21" s="74"/>
      <c r="G21" s="74"/>
      <c r="H21" s="74"/>
      <c r="I21" s="17"/>
      <c r="J21" s="336"/>
      <c r="K21" s="25"/>
      <c r="L21" s="25"/>
      <c r="M21" s="349"/>
      <c r="N21" s="376"/>
      <c r="O21" s="377"/>
      <c r="P21" s="368"/>
      <c r="Q21" s="367"/>
      <c r="R21" s="367"/>
      <c r="S21" s="368"/>
      <c r="T21" s="382"/>
      <c r="U21" s="404"/>
    </row>
    <row r="22" spans="1:21" customFormat="1" ht="13.8" customHeight="1" x14ac:dyDescent="0.3">
      <c r="A22" s="30"/>
      <c r="B22" s="256"/>
      <c r="C22" s="257" t="str">
        <f>'overzicht alle'!B17</f>
        <v>PRO1*</v>
      </c>
      <c r="D22" s="257" t="str">
        <f>'overzicht alle'!C17</f>
        <v>Een multidisciplinair ontwerpteam</v>
      </c>
      <c r="E22" s="257"/>
      <c r="F22" s="258" t="str">
        <f>'overzicht alle'!F17</f>
        <v>uitstekend</v>
      </c>
      <c r="G22" s="257"/>
      <c r="H22" s="257"/>
      <c r="I22" s="257"/>
      <c r="J22" s="335"/>
      <c r="K22" s="320" t="str">
        <f>Q22</f>
        <v/>
      </c>
      <c r="L22" s="258"/>
      <c r="M22" s="395" t="str">
        <f>IF(K22="nvt","pass",IF(P22="","",IF(P22&gt;=U22,"pass","niet voldaan")))</f>
        <v/>
      </c>
      <c r="N22" s="364"/>
      <c r="O22" s="368"/>
      <c r="P22" s="368" t="str">
        <f>IF(P23=0,0,IFERROR(AVERAGE(P23),""))</f>
        <v/>
      </c>
      <c r="Q22" s="367" t="str">
        <f>IF(Q23="","",IF(Q23="uitstekend","uitstekend","niet voldaan"))</f>
        <v/>
      </c>
      <c r="R22" s="367"/>
      <c r="S22" s="367"/>
      <c r="T22" s="382"/>
      <c r="U22" s="405">
        <f>IF(F22="uitstekend",3,IF(F22="beter",2,IF(F22="goed",1,0)))</f>
        <v>3</v>
      </c>
    </row>
    <row r="23" spans="1:21" x14ac:dyDescent="0.3">
      <c r="A23" s="112"/>
      <c r="B23" s="31"/>
      <c r="C23" s="4" t="str">
        <f>'overzicht alle'!B18</f>
        <v>PRO1.1*</v>
      </c>
      <c r="D23" s="219" t="str">
        <f>'overzicht alle'!C18</f>
        <v>samenstelling team</v>
      </c>
      <c r="E23" s="101" t="str">
        <f>'overzicht alle'!E18</f>
        <v>verplicht</v>
      </c>
      <c r="F23" s="101" t="str">
        <f>'overzicht alle'!F18</f>
        <v>voldaan</v>
      </c>
      <c r="G23" s="102"/>
      <c r="H23" s="103">
        <v>3</v>
      </c>
      <c r="I23" s="27"/>
      <c r="J23" s="327" t="str">
        <f t="shared" si="1"/>
        <v/>
      </c>
      <c r="K23" s="34" t="str">
        <f>Q23</f>
        <v/>
      </c>
      <c r="L23" s="17">
        <f>IF(AND(F23="goed",K23="goed"),0,IF(AND(F23="goed",K23="beter"),1,IF(AND(F23="goed",K23="uitstekend"),2,0)))</f>
        <v>0</v>
      </c>
      <c r="M23" s="349"/>
      <c r="N23" s="376"/>
      <c r="O23" s="368"/>
      <c r="P23" s="368" t="str">
        <f>IF(G23="voldaan",3,IF(OR(G23="niet voldaan",G23="nvt"),0,""))</f>
        <v/>
      </c>
      <c r="Q23" s="367" t="str">
        <f t="shared" ref="Q23" si="5">IF(G23="nvt","nvt",IF(P23=3,"uitstekend",IF(P23=0,"niet voldaan","")))</f>
        <v/>
      </c>
      <c r="R23" s="367"/>
      <c r="S23" s="368">
        <f>R23</f>
        <v>0</v>
      </c>
      <c r="T23" s="382"/>
      <c r="U23" s="404"/>
    </row>
    <row r="24" spans="1:21" x14ac:dyDescent="0.3">
      <c r="A24" s="4"/>
      <c r="B24" s="4"/>
      <c r="C24" s="4"/>
      <c r="D24" s="225"/>
      <c r="E24" s="74"/>
      <c r="F24" s="74"/>
      <c r="G24" s="74"/>
      <c r="H24" s="74"/>
      <c r="I24" s="17"/>
      <c r="J24" s="336"/>
      <c r="K24" s="25"/>
      <c r="L24" s="25"/>
      <c r="M24" s="349"/>
      <c r="N24" s="376"/>
      <c r="O24" s="377"/>
      <c r="P24" s="368"/>
      <c r="Q24" s="367"/>
      <c r="R24" s="367"/>
      <c r="S24" s="368"/>
      <c r="T24" s="382"/>
      <c r="U24" s="404"/>
    </row>
    <row r="25" spans="1:21" customFormat="1" ht="13.8" customHeight="1" x14ac:dyDescent="0.3">
      <c r="A25" s="30"/>
      <c r="B25" s="256"/>
      <c r="C25" s="257" t="str">
        <f>'overzicht alle'!B19</f>
        <v>PRO2*</v>
      </c>
      <c r="D25" s="257" t="str">
        <f>'overzicht alle'!C19</f>
        <v xml:space="preserve">Participatie project </v>
      </c>
      <c r="E25" s="257"/>
      <c r="F25" s="258" t="str">
        <f>'overzicht alle'!F19</f>
        <v>goed</v>
      </c>
      <c r="G25" s="257"/>
      <c r="H25" s="257"/>
      <c r="I25" s="257"/>
      <c r="J25" s="335" t="str">
        <f t="shared" si="1"/>
        <v/>
      </c>
      <c r="K25" s="320" t="str">
        <f>Q25</f>
        <v/>
      </c>
      <c r="L25" s="258"/>
      <c r="M25" s="395" t="str">
        <f>IF(K25="nvt","pass",IF(P25="","",IF(P25&gt;=U25,"pass","niet voldaan")))</f>
        <v/>
      </c>
      <c r="N25" s="364"/>
      <c r="O25" s="368"/>
      <c r="P25" s="368" t="str">
        <f>IF(P26=0,0, IF(AND(P26=3,OR(P27=1,P27="",P27=0)),1, IF(AND(P26=3,P27=2),2, IF(AND(P26=3,P27=3),3,""))))</f>
        <v/>
      </c>
      <c r="Q25" s="367" t="str">
        <f>IF(P25="","",IF(P25&lt;1,"niet voldaan",IF(P25&lt;2,"goed",IF(P25&lt;3,"beter","uitstekend"))))</f>
        <v/>
      </c>
      <c r="R25" s="367"/>
      <c r="S25" s="367">
        <f>R25</f>
        <v>0</v>
      </c>
      <c r="T25" s="382"/>
      <c r="U25" s="405">
        <f>IF(F25="uitstekend",3,IF(F25="beter",2,IF(F25="goed",1,0)))</f>
        <v>1</v>
      </c>
    </row>
    <row r="26" spans="1:21" x14ac:dyDescent="0.3">
      <c r="A26" s="112"/>
      <c r="B26" s="31"/>
      <c r="C26" s="4" t="str">
        <f>'overzicht alle'!B20</f>
        <v>PRO2.1*</v>
      </c>
      <c r="D26" s="219" t="str">
        <f>'overzicht alle'!C20</f>
        <v>omwonende op de hoogte houden</v>
      </c>
      <c r="E26" s="101" t="str">
        <f>'overzicht alle'!E20</f>
        <v>verplicht</v>
      </c>
      <c r="F26" s="101" t="str">
        <f>'overzicht alle'!F20</f>
        <v>voldaan</v>
      </c>
      <c r="G26" s="102"/>
      <c r="H26" s="103">
        <v>3</v>
      </c>
      <c r="I26" s="27"/>
      <c r="J26" s="327" t="str">
        <f t="shared" si="1"/>
        <v/>
      </c>
      <c r="K26" s="34" t="str">
        <f>Q26</f>
        <v/>
      </c>
      <c r="L26" s="17">
        <f>IF(AND(F26="goed",K26="goed"),0,IF(AND(F26="goed",K26="beter"),1,IF(AND(F26="goed",K26="uitstekend"),2,0)))</f>
        <v>0</v>
      </c>
      <c r="M26" s="361"/>
      <c r="N26" s="376"/>
      <c r="O26" s="377"/>
      <c r="P26" s="368" t="str">
        <f>IF(G26="voldaan",3,IF(G26="niet voldaan",0,IF(G26="nvt",0,"")))</f>
        <v/>
      </c>
      <c r="Q26" s="367" t="str">
        <f t="shared" ref="Q26" si="6">IF(G26="nvt","nvt",IF(P26=3,"uitstekend",IF(P26=0,"niet voldaan","")))</f>
        <v/>
      </c>
      <c r="R26" s="367"/>
      <c r="S26" s="368">
        <f>R26</f>
        <v>0</v>
      </c>
      <c r="T26" s="382"/>
      <c r="U26" s="404"/>
    </row>
    <row r="27" spans="1:21" x14ac:dyDescent="0.3">
      <c r="A27" s="112"/>
      <c r="B27" s="31"/>
      <c r="C27" s="4" t="str">
        <f>'overzicht alle'!B21</f>
        <v>PRO2.2*</v>
      </c>
      <c r="D27" s="219" t="str">
        <f>'overzicht alle'!C21</f>
        <v>participatie project</v>
      </c>
      <c r="E27" s="101" t="str">
        <f>'overzicht alle'!E21</f>
        <v>vrij</v>
      </c>
      <c r="F27" s="101" t="str">
        <f>'overzicht alle'!F21</f>
        <v>beter</v>
      </c>
      <c r="G27" s="102"/>
      <c r="H27" s="103">
        <v>3</v>
      </c>
      <c r="I27" s="27"/>
      <c r="J27" s="327" t="str">
        <f t="shared" si="1"/>
        <v/>
      </c>
      <c r="K27" s="34" t="str">
        <f>Q27</f>
        <v/>
      </c>
      <c r="L27" s="17">
        <f>R27</f>
        <v>0</v>
      </c>
      <c r="M27" s="361"/>
      <c r="N27" s="376"/>
      <c r="O27" s="377"/>
      <c r="P27" s="368" t="str">
        <f>IF(G27="goed",1,IF(G27="beter",2,IF(G27="uitstekend",3,"")))</f>
        <v/>
      </c>
      <c r="Q27" s="383" t="str">
        <f>IF(G27="nvt","nvt",IF(J27=0,"niet voldaan",IF(J27=1,"goed",IF(J27=2,"beter",IF(J27=3,"uitstekend","")))))</f>
        <v/>
      </c>
      <c r="R27" s="367"/>
      <c r="S27" s="368">
        <f>R27</f>
        <v>0</v>
      </c>
      <c r="T27" s="382" t="str">
        <f>IF(G27="nvt",0,IF(G27="goed",1,IF(G27="beter",2,IF(G27="uitstekend",3,""))))</f>
        <v/>
      </c>
      <c r="U27" s="404"/>
    </row>
    <row r="28" spans="1:21" x14ac:dyDescent="0.3">
      <c r="A28" s="112"/>
      <c r="B28" s="29"/>
      <c r="C28" s="29"/>
      <c r="D28" s="20"/>
      <c r="E28" s="217"/>
      <c r="F28" s="217"/>
      <c r="G28" s="17"/>
      <c r="H28" s="23"/>
      <c r="I28" s="17"/>
      <c r="J28" s="336"/>
      <c r="K28" s="25"/>
      <c r="L28" s="25"/>
      <c r="M28" s="349"/>
      <c r="N28" s="376"/>
      <c r="O28" s="377"/>
      <c r="P28" s="377"/>
      <c r="Q28" s="378"/>
      <c r="R28" s="378"/>
      <c r="S28" s="378"/>
      <c r="T28" s="392"/>
      <c r="U28" s="404"/>
    </row>
    <row r="29" spans="1:21" customFormat="1" ht="18" x14ac:dyDescent="0.3">
      <c r="A29" s="30"/>
      <c r="B29" s="238" t="s">
        <v>153</v>
      </c>
      <c r="C29" s="238"/>
      <c r="D29" s="238"/>
      <c r="E29" s="238"/>
      <c r="F29" s="238"/>
      <c r="G29" s="239"/>
      <c r="H29" s="238"/>
      <c r="I29" s="238"/>
      <c r="J29" s="333"/>
      <c r="K29" s="238"/>
      <c r="L29" s="238"/>
      <c r="M29" s="387"/>
      <c r="N29" s="364"/>
      <c r="O29" s="368"/>
      <c r="P29" s="368"/>
      <c r="Q29" s="367"/>
      <c r="R29" s="367"/>
      <c r="S29" s="367"/>
      <c r="T29" s="382"/>
      <c r="U29" s="405"/>
    </row>
    <row r="30" spans="1:21" customFormat="1" x14ac:dyDescent="0.3">
      <c r="A30" s="30"/>
      <c r="B30" s="30"/>
      <c r="C30" s="30"/>
      <c r="D30" s="30"/>
      <c r="E30" s="30"/>
      <c r="F30" s="30"/>
      <c r="G30" s="30"/>
      <c r="H30" s="30"/>
      <c r="I30" s="30"/>
      <c r="J30" s="334"/>
      <c r="K30" s="30"/>
      <c r="L30" s="30"/>
      <c r="M30" s="364"/>
      <c r="N30" s="364"/>
      <c r="O30" s="368"/>
      <c r="P30" s="368"/>
      <c r="Q30" s="367"/>
      <c r="R30" s="367"/>
      <c r="S30" s="367"/>
      <c r="T30" s="382"/>
      <c r="U30" s="405"/>
    </row>
    <row r="31" spans="1:21" customFormat="1" ht="13.8" customHeight="1" x14ac:dyDescent="0.3">
      <c r="A31" s="30"/>
      <c r="B31" s="256"/>
      <c r="C31" s="257" t="str">
        <f>'overzicht alle'!B24</f>
        <v>MOB 1</v>
      </c>
      <c r="D31" s="257" t="str">
        <f>'overzicht alle'!C24</f>
        <v>Met het openbaar vervoer</v>
      </c>
      <c r="E31" s="257"/>
      <c r="F31" s="258" t="str">
        <f>'overzicht alle'!F24</f>
        <v>goed</v>
      </c>
      <c r="G31" s="257"/>
      <c r="H31" s="257"/>
      <c r="I31" s="257"/>
      <c r="J31" s="335"/>
      <c r="K31" s="320" t="str">
        <f>Q31</f>
        <v/>
      </c>
      <c r="L31" s="258"/>
      <c r="M31" s="395" t="str">
        <f>IF(K31="nvt","pass",IF(P31="","",IF(P31&gt;=U31,"pass","niet voldaan")))</f>
        <v/>
      </c>
      <c r="N31" s="364"/>
      <c r="O31" s="368"/>
      <c r="P31" s="368" t="str">
        <f>IF(P32=0,0,IFERROR(AVERAGE(P32:P33),""))</f>
        <v/>
      </c>
      <c r="Q31" s="367" t="str">
        <f>IF(P31="","",IF(P31&lt;1,"niet voldaan",IF(P31&lt;2,"goed",IF(P31&lt;3,"beter","uitstekend"))))</f>
        <v/>
      </c>
      <c r="R31" s="367"/>
      <c r="S31" s="367"/>
      <c r="T31" s="382" t="str">
        <f>IF(G31="niet voldaan",0,IF(G31="verhoogd comfort",2,IF(G31="normaal comfort",1,"")))</f>
        <v/>
      </c>
      <c r="U31" s="405">
        <f>IF(F31="uitstekend",3,IF(F31="beter",2,IF(F31="goed",1,0)))</f>
        <v>1</v>
      </c>
    </row>
    <row r="32" spans="1:21" x14ac:dyDescent="0.3">
      <c r="A32" s="112"/>
      <c r="B32" s="31"/>
      <c r="C32" s="4" t="str">
        <f>'overzicht alle'!B25</f>
        <v>MOB1.1*</v>
      </c>
      <c r="D32" s="219" t="str">
        <f>'overzicht alle'!C25</f>
        <v>Rekenblad MOB1 Met het openbaar vervoer</v>
      </c>
      <c r="E32" s="101" t="str">
        <f>'overzicht alle'!E25</f>
        <v>verplicht</v>
      </c>
      <c r="F32" s="101" t="str">
        <f>'overzicht alle'!F25</f>
        <v>goed</v>
      </c>
      <c r="G32" s="102"/>
      <c r="H32" s="103">
        <v>3</v>
      </c>
      <c r="I32" s="27"/>
      <c r="J32" s="327" t="str">
        <f t="shared" ref="J32:J33" si="7">P32</f>
        <v/>
      </c>
      <c r="K32" s="34" t="str">
        <f>Q32</f>
        <v/>
      </c>
      <c r="L32" s="17">
        <f>R32</f>
        <v>0</v>
      </c>
      <c r="M32" s="361"/>
      <c r="N32" s="376"/>
      <c r="O32" s="377"/>
      <c r="P32" s="368" t="str">
        <f>IF(G32="goed",1,IF(G32="beter",2,IF(G32="uitstekend",3,IF(G32="nvt",0,""))))</f>
        <v/>
      </c>
      <c r="Q32" s="383" t="str">
        <f>IF(G32="nvt","nvt",IF(J32=0,"niet voldaan",IF(J32=1,"goed",IF(J32=2,"beter",IF(J32=3,"uitstekend","")))))</f>
        <v/>
      </c>
      <c r="R32" s="367"/>
      <c r="S32" s="368">
        <f>R32</f>
        <v>0</v>
      </c>
      <c r="T32" s="382" t="str">
        <f>IF(G32="nvt",0,IF(G32="goed",1,IF(G32="beter",2,IF(G32="uitstekend",3,""))))</f>
        <v/>
      </c>
      <c r="U32" s="404"/>
    </row>
    <row r="33" spans="1:21" x14ac:dyDescent="0.3">
      <c r="A33" s="112"/>
      <c r="B33" s="31"/>
      <c r="C33" s="4" t="str">
        <f>'overzicht alle'!B26</f>
        <v>MOB1.2*</v>
      </c>
      <c r="D33" s="219" t="str">
        <f>'overzicht alle'!C26</f>
        <v>Beperken autoplaatsen</v>
      </c>
      <c r="E33" s="101" t="str">
        <f>'overzicht alle'!E26</f>
        <v>vrij</v>
      </c>
      <c r="F33" s="101" t="str">
        <f>'overzicht alle'!F26</f>
        <v>beter</v>
      </c>
      <c r="G33" s="102"/>
      <c r="H33" s="103">
        <v>3</v>
      </c>
      <c r="I33" s="27"/>
      <c r="J33" s="327" t="str">
        <f t="shared" si="7"/>
        <v/>
      </c>
      <c r="K33" s="34" t="str">
        <f>Q33</f>
        <v/>
      </c>
      <c r="L33" s="17">
        <f>R33</f>
        <v>0</v>
      </c>
      <c r="M33" s="361"/>
      <c r="N33" s="376"/>
      <c r="O33" s="377"/>
      <c r="P33" s="368" t="str">
        <f>IF(G33="goed",1,IF(G33="beter",2,IF(G33="uitstekend",3,"")))</f>
        <v/>
      </c>
      <c r="Q33" s="383" t="str">
        <f>IF(G33="nvt","nvt",IF(J33=0,"niet voldaan",IF(J33=1,"goed",IF(J33=2,"beter",IF(J33=3,"uitstekend","")))))</f>
        <v/>
      </c>
      <c r="R33" s="367"/>
      <c r="S33" s="368">
        <f>R33</f>
        <v>0</v>
      </c>
      <c r="T33" s="382" t="str">
        <f>IF(G33="nvt",0,IF(G33="goed",1,IF(G33="beter",2,IF(G33="uitstekend",3,""))))</f>
        <v/>
      </c>
      <c r="U33" s="404"/>
    </row>
    <row r="34" spans="1:21" x14ac:dyDescent="0.3">
      <c r="A34" s="4"/>
      <c r="B34" s="4"/>
      <c r="C34" s="4"/>
      <c r="D34" s="225"/>
      <c r="E34" s="225"/>
      <c r="F34" s="225"/>
      <c r="G34" s="225"/>
      <c r="H34" s="225"/>
      <c r="I34" s="27"/>
      <c r="J34" s="337"/>
      <c r="K34" s="27"/>
      <c r="L34" s="27"/>
      <c r="M34" s="361"/>
      <c r="N34" s="376"/>
      <c r="O34" s="377"/>
      <c r="P34" s="368"/>
      <c r="Q34" s="383"/>
      <c r="R34" s="367"/>
      <c r="S34" s="368"/>
      <c r="T34" s="382"/>
      <c r="U34" s="404"/>
    </row>
    <row r="35" spans="1:21" customFormat="1" ht="13.8" customHeight="1" x14ac:dyDescent="0.3">
      <c r="A35" s="30"/>
      <c r="B35" s="256"/>
      <c r="C35" s="257" t="str">
        <f>'overzicht alle'!B27</f>
        <v>MOB 2</v>
      </c>
      <c r="D35" s="257" t="str">
        <f>'overzicht alle'!C27</f>
        <v>Met de fiets</v>
      </c>
      <c r="E35" s="257"/>
      <c r="F35" s="258" t="str">
        <f>'overzicht alle'!F27</f>
        <v>beter</v>
      </c>
      <c r="G35" s="257"/>
      <c r="H35" s="257"/>
      <c r="I35" s="257"/>
      <c r="J35" s="335"/>
      <c r="K35" s="320" t="str">
        <f t="shared" ref="K35:K40" si="8">Q35</f>
        <v/>
      </c>
      <c r="L35" s="258"/>
      <c r="M35" s="395" t="str">
        <f>IF(K35="nvt","pass",IF(P35="","",IF(P35&gt;=U35,"pass","niet voldaan")))</f>
        <v/>
      </c>
      <c r="N35" s="364"/>
      <c r="O35" s="368"/>
      <c r="P35" s="368" t="str">
        <f>IF(OR(P36=0,P37=0),0,IFERROR(AVERAGE(P36:P37),""))</f>
        <v/>
      </c>
      <c r="Q35" s="367" t="str">
        <f>IF(P35="","",IF(P35&lt;1,"niet voldaan",IF(P35&lt;2,"goed",IF(P35&lt;3,"beter","uitstekend"))))</f>
        <v/>
      </c>
      <c r="R35" s="367"/>
      <c r="S35" s="367"/>
      <c r="T35" s="382"/>
      <c r="U35" s="405">
        <f>IF(F35="uitstekend",3,IF(F35="beter",2,IF(F35="goed",1,0)))</f>
        <v>2</v>
      </c>
    </row>
    <row r="36" spans="1:21" x14ac:dyDescent="0.3">
      <c r="A36" s="112"/>
      <c r="B36" s="31"/>
      <c r="C36" s="4" t="str">
        <f>'overzicht alle'!B28</f>
        <v>MOB2.1*</v>
      </c>
      <c r="D36" s="219" t="str">
        <f>'overzicht alle'!C28</f>
        <v>Checklist MOB2* Met de fiets</v>
      </c>
      <c r="E36" s="101" t="str">
        <f>'overzicht alle'!E28</f>
        <v>verplicht</v>
      </c>
      <c r="F36" s="101" t="str">
        <f>'overzicht alle'!F28</f>
        <v>beter</v>
      </c>
      <c r="G36" s="102"/>
      <c r="H36" s="103">
        <v>2</v>
      </c>
      <c r="I36" s="27"/>
      <c r="J36" s="327" t="str">
        <f t="shared" ref="J36:J37" si="9">P36</f>
        <v/>
      </c>
      <c r="K36" s="34" t="str">
        <f t="shared" si="8"/>
        <v/>
      </c>
      <c r="L36" s="17">
        <f>R36</f>
        <v>0</v>
      </c>
      <c r="M36" s="361"/>
      <c r="N36" s="376"/>
      <c r="O36" s="377"/>
      <c r="P36" s="368" t="str">
        <f>IF(G36="goed",1,IF(G36="beter",2,IF(G36="uitstekend",3,IF(G36="nvt",0,""))))</f>
        <v/>
      </c>
      <c r="Q36" s="383" t="str">
        <f>IF(G36="nvt","nvt",IF(J36=0,"niet voldaan",IF(J36=1,"goed",IF(J36=2,"beter",IF(J36=3,"uitstekend","")))))</f>
        <v/>
      </c>
      <c r="R36" s="367"/>
      <c r="S36" s="368">
        <f>R36</f>
        <v>0</v>
      </c>
      <c r="T36" s="382" t="str">
        <f>IF(G36="nvt",0,IF(G36="goed",1,IF(G36="beter",2,IF(G36="uitstekend",3,""))))</f>
        <v/>
      </c>
      <c r="U36" s="404"/>
    </row>
    <row r="37" spans="1:21" x14ac:dyDescent="0.3">
      <c r="A37" s="112"/>
      <c r="B37" s="31"/>
      <c r="C37" s="4" t="str">
        <f>'overzicht alle'!B29</f>
        <v>MOB2.2*</v>
      </c>
      <c r="D37" s="219" t="str">
        <f>'overzicht alle'!C29</f>
        <v>Fietsnetwerk</v>
      </c>
      <c r="E37" s="101" t="str">
        <f>'overzicht alle'!E29</f>
        <v>verplicht</v>
      </c>
      <c r="F37" s="229" t="str">
        <f>'overzicht alle'!F29</f>
        <v>voldaan</v>
      </c>
      <c r="G37" s="102"/>
      <c r="H37" s="25"/>
      <c r="I37" s="27"/>
      <c r="J37" s="327" t="str">
        <f t="shared" si="9"/>
        <v/>
      </c>
      <c r="K37" s="34" t="str">
        <f t="shared" si="8"/>
        <v/>
      </c>
      <c r="L37" s="17">
        <f>R37</f>
        <v>0</v>
      </c>
      <c r="M37" s="361"/>
      <c r="N37" s="376"/>
      <c r="O37" s="377"/>
      <c r="P37" s="368" t="str">
        <f>IF(G37="voldaan",3,IF(G37="niet voldaan",0,IF(G37="nvt",0,"")))</f>
        <v/>
      </c>
      <c r="Q37" s="367" t="str">
        <f>IF(G37="nvt","nvt",IF(P37=3,"uitstekend",IF(P37=0,"niet voldaan","")))</f>
        <v/>
      </c>
      <c r="R37" s="367"/>
      <c r="S37" s="368">
        <f>R37</f>
        <v>0</v>
      </c>
      <c r="T37" s="382"/>
      <c r="U37" s="404"/>
    </row>
    <row r="38" spans="1:21" customFormat="1" ht="13.8" customHeight="1" x14ac:dyDescent="0.3">
      <c r="A38" s="30"/>
      <c r="B38" s="263" t="s">
        <v>437</v>
      </c>
      <c r="C38" s="228"/>
      <c r="D38" s="231"/>
      <c r="E38" s="232"/>
      <c r="F38" s="232"/>
      <c r="G38" s="233"/>
      <c r="H38" s="234"/>
      <c r="I38" s="235"/>
      <c r="J38" s="338"/>
      <c r="K38" s="232" t="str">
        <f t="shared" si="8"/>
        <v/>
      </c>
      <c r="L38" s="232"/>
      <c r="M38" s="395" t="str">
        <f>IF(K38="nvt","pass",IF(P38="","",IF(P38&gt;=U38,"pass","niet voldaan")))</f>
        <v/>
      </c>
      <c r="N38" s="364"/>
      <c r="O38" s="368"/>
      <c r="P38" s="368"/>
      <c r="Q38" s="367" t="str">
        <f>IF(P38="","",IF(P38&lt;1,"niet voldaan",IF(P38&lt;2,"goed",IF(P38&lt;3,"beter","uitstekend"))))</f>
        <v/>
      </c>
      <c r="R38" s="367"/>
      <c r="S38" s="367"/>
      <c r="T38" s="382"/>
      <c r="U38" s="405"/>
    </row>
    <row r="39" spans="1:21" x14ac:dyDescent="0.3">
      <c r="A39" s="112"/>
      <c r="B39" s="264" t="s">
        <v>193</v>
      </c>
      <c r="C39" s="275" t="s">
        <v>212</v>
      </c>
      <c r="D39" s="274" t="s">
        <v>213</v>
      </c>
      <c r="E39" s="101" t="s">
        <v>31</v>
      </c>
      <c r="F39" s="101" t="s">
        <v>28</v>
      </c>
      <c r="G39" s="102"/>
      <c r="H39" s="25"/>
      <c r="I39" s="27"/>
      <c r="J39" s="327" t="str">
        <f t="shared" ref="J39:J40" si="10">P39</f>
        <v/>
      </c>
      <c r="K39" s="34" t="str">
        <f t="shared" si="8"/>
        <v/>
      </c>
      <c r="L39" s="17">
        <f>R39</f>
        <v>0</v>
      </c>
      <c r="M39" s="361"/>
      <c r="N39" s="376"/>
      <c r="O39" s="377"/>
      <c r="P39" s="368" t="str">
        <f>IF(G39="goed",1,IF(G39="beter",2,IF(G39="uitstekend",3,IF(G39="nvt","nvt",""))))</f>
        <v/>
      </c>
      <c r="Q39" s="383" t="str">
        <f>IF(J39="nvt","nvt",IF(J39=0,"niet voldaan",IF(J39=1,"goed",IF(J39=2,"beter",IF(J39=3,"uitstekend","")))))</f>
        <v/>
      </c>
      <c r="R39" s="367"/>
      <c r="S39" s="368">
        <f>R39</f>
        <v>0</v>
      </c>
      <c r="T39" s="382" t="str">
        <f>IF(G39="nvt",0,IF(G39="goed",1,IF(G39="beter",2,IF(G39="uitstekend",3,""))))</f>
        <v/>
      </c>
      <c r="U39" s="404"/>
    </row>
    <row r="40" spans="1:21" x14ac:dyDescent="0.3">
      <c r="A40" s="112"/>
      <c r="B40" s="264" t="s">
        <v>193</v>
      </c>
      <c r="C40" s="275" t="s">
        <v>214</v>
      </c>
      <c r="D40" s="274" t="s">
        <v>215</v>
      </c>
      <c r="E40" s="101" t="s">
        <v>201</v>
      </c>
      <c r="F40" s="101" t="s">
        <v>29</v>
      </c>
      <c r="G40" s="102"/>
      <c r="H40" s="25"/>
      <c r="I40" s="27"/>
      <c r="J40" s="327" t="str">
        <f t="shared" si="10"/>
        <v/>
      </c>
      <c r="K40" s="34" t="str">
        <f t="shared" si="8"/>
        <v/>
      </c>
      <c r="L40" s="17">
        <f>R40</f>
        <v>0</v>
      </c>
      <c r="M40" s="361"/>
      <c r="N40" s="376"/>
      <c r="O40" s="377"/>
      <c r="P40" s="368" t="str">
        <f>IF(G40="voldaan",3,IF(G40="niet voldaan",0,""))</f>
        <v/>
      </c>
      <c r="Q40" s="367" t="str">
        <f>IF(P40=3,"uitstekend",IF(P40=0,"niet voldaan",""))</f>
        <v/>
      </c>
      <c r="R40" s="367"/>
      <c r="S40" s="368">
        <f>R40</f>
        <v>0</v>
      </c>
      <c r="T40" s="382"/>
      <c r="U40" s="404"/>
    </row>
    <row r="41" spans="1:21" x14ac:dyDescent="0.3">
      <c r="A41" s="226"/>
      <c r="B41" s="226"/>
      <c r="C41" s="226"/>
      <c r="D41" s="225"/>
      <c r="E41" s="25"/>
      <c r="F41" s="25"/>
      <c r="G41" s="25"/>
      <c r="H41" s="25"/>
      <c r="I41" s="25"/>
      <c r="J41" s="336"/>
      <c r="K41" s="25"/>
      <c r="L41" s="25"/>
      <c r="M41" s="361"/>
      <c r="N41" s="376"/>
      <c r="O41" s="377"/>
      <c r="P41" s="368"/>
      <c r="Q41" s="367"/>
      <c r="R41" s="367"/>
      <c r="S41" s="368"/>
      <c r="T41" s="382"/>
      <c r="U41" s="404"/>
    </row>
    <row r="42" spans="1:21" customFormat="1" ht="13.8" customHeight="1" x14ac:dyDescent="0.3">
      <c r="A42" s="30"/>
      <c r="B42" s="256"/>
      <c r="C42" s="257" t="str">
        <f>'overzicht alle'!B30</f>
        <v>MOB 3</v>
      </c>
      <c r="D42" s="257" t="str">
        <f>'overzicht alle'!C30</f>
        <v>Te voet</v>
      </c>
      <c r="E42" s="257"/>
      <c r="F42" s="258" t="str">
        <f>'overzicht alle'!F30</f>
        <v>beter</v>
      </c>
      <c r="G42" s="257"/>
      <c r="H42" s="257"/>
      <c r="I42" s="257"/>
      <c r="J42" s="335"/>
      <c r="K42" s="320" t="str">
        <f>Q42</f>
        <v/>
      </c>
      <c r="L42" s="258"/>
      <c r="M42" s="395" t="str">
        <f>IF(K42="nvt","pass",IF(P42="","",IF(P42&gt;=U42,"pass","niet voldaan")))</f>
        <v/>
      </c>
      <c r="N42" s="364"/>
      <c r="O42" s="368"/>
      <c r="P42" s="368" t="str">
        <f>IFERROR(AVERAGE(P43),"")</f>
        <v/>
      </c>
      <c r="Q42" s="367" t="str">
        <f>IF(P42="","",IF(P42&lt;1,"niet voldaan",IF(P42&lt;2,"goed",IF(P42&lt;3,"beter","uitstekend"))))</f>
        <v/>
      </c>
      <c r="R42" s="367"/>
      <c r="S42" s="367"/>
      <c r="T42" s="382" t="str">
        <f>IF(G42="niet voldaan",0,IF(G42="verhoogd comfort",2,IF(G42="normaal comfort",1,"")))</f>
        <v/>
      </c>
      <c r="U42" s="405">
        <f>IF(F42="uitstekend",3,IF(F42="beter",2,IF(F42="goed",1,0)))</f>
        <v>2</v>
      </c>
    </row>
    <row r="43" spans="1:21" x14ac:dyDescent="0.3">
      <c r="A43" s="112"/>
      <c r="B43" s="31"/>
      <c r="C43" s="4" t="str">
        <f>'overzicht alle'!B31</f>
        <v>MOB 3.1</v>
      </c>
      <c r="D43" s="219" t="str">
        <f>'overzicht alle'!C31</f>
        <v>Checklist MOB3</v>
      </c>
      <c r="E43" s="101" t="str">
        <f>'overzicht alle'!E31</f>
        <v>verplicht</v>
      </c>
      <c r="F43" s="101" t="str">
        <f>'overzicht alle'!F31</f>
        <v>beter</v>
      </c>
      <c r="G43" s="102"/>
      <c r="H43" s="25"/>
      <c r="I43" s="27"/>
      <c r="J43" s="327" t="str">
        <f t="shared" ref="J43" si="11">P43</f>
        <v/>
      </c>
      <c r="K43" s="34" t="str">
        <f>Q43</f>
        <v/>
      </c>
      <c r="L43" s="17">
        <f>R43</f>
        <v>0</v>
      </c>
      <c r="M43" s="361"/>
      <c r="N43" s="376"/>
      <c r="O43" s="377"/>
      <c r="P43" s="368" t="str">
        <f>IF(G43="goed",1,IF(G43="beter",2,IF(G43="uitstekend",3,IF(G43="nvt",0,""))))</f>
        <v/>
      </c>
      <c r="Q43" s="383" t="str">
        <f>IF(G43="nvt","nvt",IF(J43=0,"niet voldaan",IF(J43=1,"goed",IF(J43=2,"beter",IF(J43=3,"uitstekend","")))))</f>
        <v/>
      </c>
      <c r="R43" s="367"/>
      <c r="S43" s="368">
        <f>R43</f>
        <v>0</v>
      </c>
      <c r="T43" s="382" t="str">
        <f>IF(G43="nvt",0,IF(G43="goed",1,IF(G43="beter",2,IF(G43="uitstekend",3,""))))</f>
        <v/>
      </c>
      <c r="U43" s="404"/>
    </row>
    <row r="44" spans="1:21" x14ac:dyDescent="0.3">
      <c r="A44" s="4"/>
      <c r="B44" s="4"/>
      <c r="C44" s="4"/>
      <c r="D44" s="4"/>
      <c r="E44" s="4"/>
      <c r="F44" s="4"/>
      <c r="G44" s="4"/>
      <c r="H44" s="4"/>
      <c r="I44" s="4"/>
      <c r="J44" s="339"/>
      <c r="K44" s="4"/>
      <c r="L44" s="4"/>
      <c r="M44" s="351"/>
      <c r="N44" s="376"/>
      <c r="O44" s="377"/>
      <c r="P44" s="368"/>
      <c r="Q44" s="383"/>
      <c r="R44" s="367"/>
      <c r="S44" s="368"/>
      <c r="T44" s="382"/>
      <c r="U44" s="404"/>
    </row>
    <row r="45" spans="1:21" customFormat="1" ht="13.8" customHeight="1" x14ac:dyDescent="0.3">
      <c r="A45" s="30"/>
      <c r="B45" s="256"/>
      <c r="C45" s="257" t="str">
        <f>'overzicht alle'!B32</f>
        <v>MOB 4</v>
      </c>
      <c r="D45" s="257" t="str">
        <f>'overzicht alle'!C32</f>
        <v>Met de auto of moto</v>
      </c>
      <c r="E45" s="257"/>
      <c r="F45" s="258" t="str">
        <f>'overzicht alle'!F32</f>
        <v>goed</v>
      </c>
      <c r="G45" s="257"/>
      <c r="H45" s="257"/>
      <c r="I45" s="257"/>
      <c r="J45" s="335"/>
      <c r="K45" s="320" t="str">
        <f t="shared" ref="K45:K50" si="12">Q45</f>
        <v/>
      </c>
      <c r="L45" s="258"/>
      <c r="M45" s="395" t="str">
        <f>IF(K45="nvt","pass",IF(P45="","",IF(P45&gt;=U45,"pass","niet voldaan")))</f>
        <v/>
      </c>
      <c r="N45" s="364"/>
      <c r="O45" s="368"/>
      <c r="P45" s="368" t="str">
        <f>IFERROR(AVERAGE(P46:P47),"")</f>
        <v/>
      </c>
      <c r="Q45" s="367" t="str" cm="1">
        <f t="array" ref="Q45">IF(AND(Q46:Q47="nvt"),"nvt",IF(P45="","",IF(P45&lt;1,"niet voldaan",IF(P45&lt;2.5,"goed",IF(P45&lt;3,"beter","uitstekend")))))</f>
        <v/>
      </c>
      <c r="R45" s="367"/>
      <c r="S45" s="367"/>
      <c r="T45" s="382" t="str">
        <f>IF(G45="niet voldaan",0,IF(G45="verhoogd comfort",2,IF(G45="normaal comfort",1,"")))</f>
        <v/>
      </c>
      <c r="U45" s="405">
        <f>IF(F45="uitstekend",3,IF(F45="beter",2,IF(F45="goed",1,0)))</f>
        <v>1</v>
      </c>
    </row>
    <row r="46" spans="1:21" x14ac:dyDescent="0.3">
      <c r="A46" s="112"/>
      <c r="B46" s="31"/>
      <c r="C46" s="4" t="str">
        <f>'overzicht alle'!B33</f>
        <v>MOB 4.1</v>
      </c>
      <c r="D46" s="219" t="str">
        <f>'overzicht alle'!C33</f>
        <v>Checklist MOB4</v>
      </c>
      <c r="E46" s="101" t="str">
        <f>'overzicht alle'!E33</f>
        <v>vrij</v>
      </c>
      <c r="F46" s="101" t="str">
        <f>'overzicht alle'!F33</f>
        <v>beter</v>
      </c>
      <c r="G46" s="102"/>
      <c r="H46" s="25"/>
      <c r="I46" s="27"/>
      <c r="J46" s="327" t="str">
        <f t="shared" ref="J46:J47" si="13">P46</f>
        <v/>
      </c>
      <c r="K46" s="34" t="str">
        <f t="shared" si="12"/>
        <v/>
      </c>
      <c r="L46" s="17">
        <f>R46</f>
        <v>0</v>
      </c>
      <c r="M46" s="361"/>
      <c r="N46" s="376"/>
      <c r="O46" s="377"/>
      <c r="P46" s="368" t="str">
        <f>IF(G46="goed",1,IF(G46="beter",2,IF(G46="uitstekend",3,"")))</f>
        <v/>
      </c>
      <c r="Q46" s="383" t="str">
        <f>IF(G46="nvt","nvt",IF(J46=0,"niet voldaan",IF(J46=1,"goed",IF(J46=2,"beter",IF(J46=3,"uitstekend","")))))</f>
        <v/>
      </c>
      <c r="R46" s="367"/>
      <c r="S46" s="368">
        <f>R46</f>
        <v>0</v>
      </c>
      <c r="T46" s="382" t="str">
        <f>IF(G46="nvt",0,IF(G46="goed",1,IF(G46="beter",2,IF(G46="uitstekend",3,""))))</f>
        <v/>
      </c>
      <c r="U46" s="404"/>
    </row>
    <row r="47" spans="1:21" x14ac:dyDescent="0.3">
      <c r="A47" s="112"/>
      <c r="B47" s="31"/>
      <c r="C47" s="4" t="str">
        <f>'overzicht alle'!B34</f>
        <v>MOB 4.2</v>
      </c>
      <c r="D47" s="219" t="str">
        <f>'overzicht alle'!C34</f>
        <v>Circulatieplan op de site</v>
      </c>
      <c r="E47" s="101" t="str">
        <f>'overzicht alle'!E34</f>
        <v>vrij</v>
      </c>
      <c r="F47" s="101" t="str">
        <f>'overzicht alle'!F34</f>
        <v>voldaan</v>
      </c>
      <c r="G47" s="102"/>
      <c r="H47" s="105">
        <v>0</v>
      </c>
      <c r="I47" s="27"/>
      <c r="J47" s="327" t="str">
        <f t="shared" si="13"/>
        <v/>
      </c>
      <c r="K47" s="34" t="str">
        <f t="shared" si="12"/>
        <v/>
      </c>
      <c r="L47" s="17">
        <f>R47</f>
        <v>0</v>
      </c>
      <c r="M47" s="361"/>
      <c r="N47" s="376"/>
      <c r="O47" s="377"/>
      <c r="P47" s="368" t="str">
        <f>IF(G47="voldaan",3,IF(G47="niet voldaan",0,""))</f>
        <v/>
      </c>
      <c r="Q47" s="367" t="str">
        <f>IF(G47="nvt","nvt",IF(P47=3,"uitstekend",IF(P47=0,"niet voldaan","")))</f>
        <v/>
      </c>
      <c r="R47" s="367"/>
      <c r="S47" s="368">
        <f>R47</f>
        <v>0</v>
      </c>
      <c r="T47" s="382"/>
      <c r="U47" s="404"/>
    </row>
    <row r="48" spans="1:21" customFormat="1" ht="13.8" customHeight="1" x14ac:dyDescent="0.3">
      <c r="A48" s="30"/>
      <c r="B48" s="263" t="s">
        <v>437</v>
      </c>
      <c r="C48" s="228"/>
      <c r="D48" s="231"/>
      <c r="E48" s="232"/>
      <c r="F48" s="232"/>
      <c r="G48" s="233"/>
      <c r="H48" s="234"/>
      <c r="I48" s="235"/>
      <c r="J48" s="338"/>
      <c r="K48" s="232" t="str">
        <f t="shared" si="12"/>
        <v/>
      </c>
      <c r="L48" s="232"/>
      <c r="M48" s="395" t="str">
        <f>IF(K48="nvt","pass",IF(P48="","",IF(P48&gt;=U48,"pass","niet voldaan")))</f>
        <v/>
      </c>
      <c r="N48" s="364"/>
      <c r="O48" s="368"/>
      <c r="P48" s="368"/>
      <c r="Q48" s="367" t="str">
        <f>IF(P48="","",IF(P48&lt;1,"niet voldaan",IF(P48&lt;2,"goed",IF(P48&lt;3,"beter","uitstekend"))))</f>
        <v/>
      </c>
      <c r="R48" s="367"/>
      <c r="S48" s="367"/>
      <c r="T48" s="382"/>
      <c r="U48" s="405"/>
    </row>
    <row r="49" spans="1:21" x14ac:dyDescent="0.3">
      <c r="A49" s="112"/>
      <c r="B49" s="220" t="s">
        <v>191</v>
      </c>
      <c r="C49" s="221" t="s">
        <v>222</v>
      </c>
      <c r="D49" s="225" t="s">
        <v>223</v>
      </c>
      <c r="E49" s="101" t="s">
        <v>31</v>
      </c>
      <c r="F49" s="101" t="s">
        <v>43</v>
      </c>
      <c r="G49" s="102"/>
      <c r="H49" s="25"/>
      <c r="I49" s="27"/>
      <c r="J49" s="327" t="str">
        <f t="shared" ref="J49:J50" si="14">P49</f>
        <v/>
      </c>
      <c r="K49" s="34" t="str">
        <f t="shared" si="12"/>
        <v/>
      </c>
      <c r="L49" s="17">
        <f>R49</f>
        <v>0</v>
      </c>
      <c r="M49" s="361"/>
      <c r="N49" s="376"/>
      <c r="O49" s="377"/>
      <c r="P49" s="368" t="str">
        <f>IF(G49="goed",1,IF(G49="beter",2,IF(G49="uitstekend",3,IF(G49="nvt","nvt",""))))</f>
        <v/>
      </c>
      <c r="Q49" s="383" t="str">
        <f>IF(G49="nvt","nvt",IF(J49=0,"niet voldaan",IF(J49=1,"goed",IF(J49=2,"beter",IF(J49=3,"uitstekend","")))))</f>
        <v/>
      </c>
      <c r="R49" s="367"/>
      <c r="S49" s="368">
        <f>R49</f>
        <v>0</v>
      </c>
      <c r="T49" s="382" t="str">
        <f>IF(G49="nvt",0,IF(G49="goed",1,IF(G49="beter",2,IF(G49="uitstekend",3,""))))</f>
        <v/>
      </c>
      <c r="U49" s="404"/>
    </row>
    <row r="50" spans="1:21" x14ac:dyDescent="0.3">
      <c r="A50" s="112"/>
      <c r="B50" s="220" t="s">
        <v>191</v>
      </c>
      <c r="C50" s="221" t="s">
        <v>495</v>
      </c>
      <c r="D50" s="225" t="s">
        <v>451</v>
      </c>
      <c r="E50" s="101" t="s">
        <v>31</v>
      </c>
      <c r="F50" s="101" t="s">
        <v>29</v>
      </c>
      <c r="G50" s="102"/>
      <c r="H50" s="105">
        <v>0</v>
      </c>
      <c r="I50" s="27"/>
      <c r="J50" s="327" t="str">
        <f t="shared" si="14"/>
        <v/>
      </c>
      <c r="K50" s="34" t="str">
        <f t="shared" si="12"/>
        <v/>
      </c>
      <c r="L50" s="17">
        <f>R50</f>
        <v>0</v>
      </c>
      <c r="M50" s="361"/>
      <c r="N50" s="376"/>
      <c r="O50" s="377"/>
      <c r="P50" s="368" t="str">
        <f>IF(G50="voldaan",3,IF(G50="niet voldaan",0,""))</f>
        <v/>
      </c>
      <c r="Q50" s="367" t="str">
        <f>IF(P50=3,"uitstekend",IF(P50=0,"niet voldaan",""))</f>
        <v/>
      </c>
      <c r="R50" s="367"/>
      <c r="S50" s="368">
        <f>R50</f>
        <v>0</v>
      </c>
      <c r="T50" s="382"/>
      <c r="U50" s="404"/>
    </row>
    <row r="51" spans="1:21" x14ac:dyDescent="0.3">
      <c r="A51" s="23"/>
      <c r="B51" s="23"/>
      <c r="C51" s="23"/>
      <c r="D51" s="23"/>
      <c r="E51" s="23"/>
      <c r="F51" s="23"/>
      <c r="G51" s="23"/>
      <c r="H51" s="23"/>
      <c r="I51" s="23"/>
      <c r="J51" s="340"/>
      <c r="K51" s="23"/>
      <c r="L51" s="23"/>
      <c r="M51" s="361"/>
      <c r="N51" s="376"/>
      <c r="O51" s="377"/>
      <c r="P51" s="368"/>
      <c r="Q51" s="367"/>
      <c r="R51" s="367"/>
      <c r="S51" s="368"/>
      <c r="T51" s="382"/>
      <c r="U51" s="404"/>
    </row>
    <row r="52" spans="1:21" customFormat="1" ht="13.8" customHeight="1" x14ac:dyDescent="0.3">
      <c r="A52" s="30"/>
      <c r="B52" s="256"/>
      <c r="C52" s="257" t="str">
        <f>'overzicht alle'!B35</f>
        <v>MA 1</v>
      </c>
      <c r="D52" s="257" t="str">
        <f>'overzicht alle'!C35</f>
        <v>Ruimtelijke kwaliteit</v>
      </c>
      <c r="E52" s="257"/>
      <c r="F52" s="258" t="str">
        <f>'overzicht alle'!F35</f>
        <v>goed</v>
      </c>
      <c r="G52" s="257"/>
      <c r="H52" s="257"/>
      <c r="I52" s="257"/>
      <c r="J52" s="335"/>
      <c r="K52" s="320" t="str">
        <f>Q52</f>
        <v/>
      </c>
      <c r="L52" s="258"/>
      <c r="M52" s="395" t="str">
        <f>IF(K52="nvt","pass",IF(P52="","",IF(P52&gt;=U52,"pass","niet voldaan")))</f>
        <v/>
      </c>
      <c r="N52" s="364"/>
      <c r="O52" s="368"/>
      <c r="P52" s="368" t="str">
        <f>IF(OR(P53=0,P54=0),0, IF(AND(P53=3,P54=3,OR(P55=1,P55="",P55=0)),1, IF(AND(P53=3,P54=3,P55=2),2, IF(AND(P53=3,P54=3,P55=3),3,""))))</f>
        <v/>
      </c>
      <c r="Q52" s="367" t="str">
        <f>IF(P52="","",IF(P52&lt;1,"niet voldaan",IF(P52&lt;2,"goed",IF(P52&lt;3,"beter","uitstekend"))))</f>
        <v/>
      </c>
      <c r="R52" s="367"/>
      <c r="S52" s="367"/>
      <c r="T52" s="382"/>
      <c r="U52" s="405">
        <f>IF(F52="uitstekend",3,IF(F52="beter",2,IF(F52="goed",1,0)))</f>
        <v>1</v>
      </c>
    </row>
    <row r="53" spans="1:21" x14ac:dyDescent="0.3">
      <c r="A53" s="112"/>
      <c r="B53" s="31"/>
      <c r="C53" s="4" t="str">
        <f>'overzicht alle'!B36</f>
        <v>MA 1.1</v>
      </c>
      <c r="D53" s="219" t="str">
        <f>'overzicht alle'!C36</f>
        <v>Aftoetsing aan beleidskader ruimtelijke structuur</v>
      </c>
      <c r="E53" s="101" t="str">
        <f>'overzicht alle'!E36</f>
        <v>Verplicht</v>
      </c>
      <c r="F53" s="101" t="str">
        <f>'overzicht alle'!F36</f>
        <v>Voldaan</v>
      </c>
      <c r="G53" s="102"/>
      <c r="H53" s="103">
        <v>2</v>
      </c>
      <c r="I53" s="27"/>
      <c r="J53" s="327" t="str">
        <f t="shared" ref="J53:J55" si="15">P53</f>
        <v/>
      </c>
      <c r="K53" s="34" t="str">
        <f>Q53</f>
        <v/>
      </c>
      <c r="L53" s="17">
        <f>R53</f>
        <v>0</v>
      </c>
      <c r="M53" s="361"/>
      <c r="N53" s="376"/>
      <c r="O53" s="377"/>
      <c r="P53" s="368" t="str">
        <f>IF(G53="voldaan",3,IF(G53="niet voldaan",0,IF(G53="nvt",0,"")))</f>
        <v/>
      </c>
      <c r="Q53" s="367" t="str">
        <f>IF(G53="nvt","nvt",IF(P53=3,"uitstekend",IF(P53=0,"niet voldaan","")))</f>
        <v/>
      </c>
      <c r="R53" s="367"/>
      <c r="S53" s="368">
        <f>R53</f>
        <v>0</v>
      </c>
      <c r="T53" s="382"/>
      <c r="U53" s="404"/>
    </row>
    <row r="54" spans="1:21" x14ac:dyDescent="0.3">
      <c r="A54" s="112"/>
      <c r="B54" s="31"/>
      <c r="C54" s="4" t="str">
        <f>'overzicht alle'!B37</f>
        <v>MA 1.2</v>
      </c>
      <c r="D54" s="219" t="str">
        <f>'overzicht alle'!C37</f>
        <v>Inventaris van de bestaande netwerken</v>
      </c>
      <c r="E54" s="101" t="str">
        <f>'overzicht alle'!E37</f>
        <v>Verplicht</v>
      </c>
      <c r="F54" s="101" t="str">
        <f>'overzicht alle'!F37</f>
        <v>Voldaan</v>
      </c>
      <c r="G54" s="102"/>
      <c r="H54" s="25"/>
      <c r="I54" s="27"/>
      <c r="J54" s="327" t="str">
        <f t="shared" si="15"/>
        <v/>
      </c>
      <c r="K54" s="34" t="str">
        <f>Q54</f>
        <v/>
      </c>
      <c r="L54" s="17">
        <f>R54</f>
        <v>0</v>
      </c>
      <c r="M54" s="354"/>
      <c r="N54" s="376"/>
      <c r="O54" s="377"/>
      <c r="P54" s="368" t="str">
        <f>IF(G54="voldaan",3,IF(G54="niet voldaan",0,IF(G54="nvt",0,"")))</f>
        <v/>
      </c>
      <c r="Q54" s="367" t="str">
        <f>IF(G54="nvt","nvt",IF(P54=3,"uitstekend",IF(P54=0,"niet voldaan","")))</f>
        <v/>
      </c>
      <c r="R54" s="367"/>
      <c r="S54" s="368">
        <f>R54</f>
        <v>0</v>
      </c>
      <c r="T54" s="382"/>
      <c r="U54" s="404"/>
    </row>
    <row r="55" spans="1:21" x14ac:dyDescent="0.3">
      <c r="A55" s="112"/>
      <c r="B55" s="31"/>
      <c r="C55" s="4" t="str">
        <f>'overzicht alle'!B38</f>
        <v>MA 1.3</v>
      </c>
      <c r="D55" s="219" t="str">
        <f>'overzicht alle'!C38</f>
        <v>Potentiële synergieën met de omgeving en versterking van de ruimtelijke kwaliteit*</v>
      </c>
      <c r="E55" s="101" t="str">
        <f>'overzicht alle'!E38</f>
        <v>vrij</v>
      </c>
      <c r="F55" s="101" t="str">
        <f>'overzicht alle'!F38</f>
        <v>beter</v>
      </c>
      <c r="G55" s="102"/>
      <c r="H55" s="103">
        <v>2</v>
      </c>
      <c r="I55" s="27"/>
      <c r="J55" s="327" t="str">
        <f t="shared" si="15"/>
        <v/>
      </c>
      <c r="K55" s="34" t="str">
        <f>Q55</f>
        <v/>
      </c>
      <c r="L55" s="17">
        <f>R55</f>
        <v>0</v>
      </c>
      <c r="M55" s="361"/>
      <c r="N55" s="376"/>
      <c r="O55" s="377"/>
      <c r="P55" s="368" t="str">
        <f>IF(G55="goed",1,IF(G55="beter",2,IF(G55="uitstekend",3,"")))</f>
        <v/>
      </c>
      <c r="Q55" s="383" t="str">
        <f>IF(G55="nvt","nvt",IF(J55=0,"niet voldaan",IF(J55=1,"goed",IF(J55=2,"beter",IF(J55=3,"uitstekend","")))))</f>
        <v/>
      </c>
      <c r="R55" s="367"/>
      <c r="S55" s="368">
        <f>R55</f>
        <v>0</v>
      </c>
      <c r="T55" s="382" t="str">
        <f>IF(G55="nvt",0,IF(G55="goed",1,IF(G55="beter",2,IF(G55="uitstekend",3,""))))</f>
        <v/>
      </c>
      <c r="U55" s="404"/>
    </row>
    <row r="56" spans="1:21" x14ac:dyDescent="0.3">
      <c r="A56" s="23"/>
      <c r="B56" s="23"/>
      <c r="C56" s="23"/>
      <c r="D56" s="23"/>
      <c r="E56" s="23"/>
      <c r="F56" s="23"/>
      <c r="G56" s="23"/>
      <c r="H56" s="23"/>
      <c r="I56" s="23"/>
      <c r="J56" s="340"/>
      <c r="K56" s="23"/>
      <c r="L56" s="23"/>
      <c r="M56" s="361"/>
      <c r="N56" s="376"/>
      <c r="O56" s="377"/>
      <c r="P56" s="368"/>
      <c r="Q56" s="367"/>
      <c r="R56" s="367"/>
      <c r="S56" s="368"/>
      <c r="T56" s="382"/>
      <c r="U56" s="404"/>
    </row>
    <row r="57" spans="1:21" customFormat="1" ht="13.8" customHeight="1" x14ac:dyDescent="0.3">
      <c r="A57" s="30"/>
      <c r="B57" s="256"/>
      <c r="C57" s="257" t="str">
        <f>'overzicht alle'!B39</f>
        <v>MA 2</v>
      </c>
      <c r="D57" s="257" t="str">
        <f>'overzicht alle'!C39</f>
        <v>Bodem- en ruimtegebruik</v>
      </c>
      <c r="E57" s="257"/>
      <c r="F57" s="258" t="str">
        <f>'overzicht alle'!F39</f>
        <v>goed</v>
      </c>
      <c r="G57" s="257"/>
      <c r="H57" s="257"/>
      <c r="I57" s="257"/>
      <c r="J57" s="335"/>
      <c r="K57" s="320" t="str">
        <f>Q57</f>
        <v/>
      </c>
      <c r="L57" s="258"/>
      <c r="M57" s="395" t="str">
        <f>IF(K57="nvt","pass",IF(P57="","",IF(P57&gt;=U57,"pass","niet voldaan")))</f>
        <v/>
      </c>
      <c r="N57" s="364"/>
      <c r="O57" s="368"/>
      <c r="P57" s="368" t="str">
        <f>IFERROR(AVERAGE(P58),"")</f>
        <v/>
      </c>
      <c r="Q57" s="367" t="str">
        <f>IF(P57="","",IF(P57&lt;1,"niet voldaan",IF(P57&lt;2,"goed",IF(P57&lt;3,"beter","uitstekend"))))</f>
        <v/>
      </c>
      <c r="R57" s="367"/>
      <c r="S57" s="367"/>
      <c r="T57" s="382"/>
      <c r="U57" s="405">
        <f>IF(F57="uitstekend",3,IF(F57="beter",2,IF(F57="goed",1,0)))</f>
        <v>1</v>
      </c>
    </row>
    <row r="58" spans="1:21" x14ac:dyDescent="0.3">
      <c r="A58" s="112"/>
      <c r="B58" s="31"/>
      <c r="C58" s="4" t="str">
        <f>'overzicht alle'!B40</f>
        <v>MA 2.1</v>
      </c>
      <c r="D58" s="219" t="str">
        <f>'overzicht alle'!C40</f>
        <v>Type terrein</v>
      </c>
      <c r="E58" s="101" t="str">
        <f>'overzicht alle'!E40</f>
        <v>verplicht</v>
      </c>
      <c r="F58" s="101" t="str">
        <f>'overzicht alle'!F40</f>
        <v>goed</v>
      </c>
      <c r="G58" s="102"/>
      <c r="H58" s="27"/>
      <c r="I58" s="27"/>
      <c r="J58" s="327" t="str">
        <f t="shared" ref="J58" si="16">P58</f>
        <v/>
      </c>
      <c r="K58" s="34" t="str">
        <f>Q58</f>
        <v/>
      </c>
      <c r="L58" s="17">
        <f>R58</f>
        <v>0</v>
      </c>
      <c r="M58" s="361"/>
      <c r="N58" s="376"/>
      <c r="O58" s="377"/>
      <c r="P58" s="368" t="str">
        <f>IF(G58="goed",1,IF(G58="beter",2,IF(G58="uitstekend",3,IF(G58="nvt",0,""))))</f>
        <v/>
      </c>
      <c r="Q58" s="383" t="str">
        <f>IF(G58="nvt","nvt",IF(J58=0,"niet voldaan",IF(J58=1,"goed",IF(J58=2,"beter",IF(J58=3,"uitstekend","")))))</f>
        <v/>
      </c>
      <c r="R58" s="367"/>
      <c r="S58" s="368">
        <f>R58</f>
        <v>0</v>
      </c>
      <c r="T58" s="382" t="str">
        <f>IF(G58="nvt",0,IF(G58="goed",1,IF(G58="beter",2,IF(G58="uitstekend",3,""))))</f>
        <v/>
      </c>
      <c r="U58" s="404"/>
    </row>
    <row r="59" spans="1:21" x14ac:dyDescent="0.3">
      <c r="A59" s="23"/>
      <c r="B59" s="23"/>
      <c r="C59" s="23"/>
      <c r="D59" s="23"/>
      <c r="E59" s="23"/>
      <c r="F59" s="23"/>
      <c r="G59" s="23"/>
      <c r="H59" s="23"/>
      <c r="I59" s="23"/>
      <c r="J59" s="340"/>
      <c r="K59" s="23"/>
      <c r="L59" s="23"/>
      <c r="M59" s="361"/>
      <c r="N59" s="376"/>
      <c r="O59" s="377"/>
      <c r="P59" s="368"/>
      <c r="Q59" s="367"/>
      <c r="R59" s="367"/>
      <c r="S59" s="368"/>
      <c r="T59" s="382"/>
      <c r="U59" s="404"/>
    </row>
    <row r="60" spans="1:21" customFormat="1" ht="13.8" customHeight="1" x14ac:dyDescent="0.3">
      <c r="A60" s="30"/>
      <c r="B60" s="256"/>
      <c r="C60" s="257" t="str">
        <f>'overzicht alle'!B41</f>
        <v>MA 3</v>
      </c>
      <c r="D60" s="257" t="str">
        <f>'overzicht alle'!C41</f>
        <v>Aantrekkelijkheid van de omgeving</v>
      </c>
      <c r="E60" s="257"/>
      <c r="F60" s="258" t="str">
        <f>'overzicht alle'!F41</f>
        <v>goed</v>
      </c>
      <c r="G60" s="257"/>
      <c r="H60" s="257"/>
      <c r="I60" s="257"/>
      <c r="J60" s="335"/>
      <c r="K60" s="320" t="str">
        <f>Q60</f>
        <v/>
      </c>
      <c r="L60" s="258"/>
      <c r="M60" s="395" t="str">
        <f>IF(K60="nvt","pass",IF(P60="","",IF(P60&gt;=U60,"pass","niet voldaan")))</f>
        <v/>
      </c>
      <c r="N60" s="364"/>
      <c r="O60" s="368"/>
      <c r="P60" s="368" t="str">
        <f>IF(P62=0,0,IFERROR(AVERAGE(P61:P62),""))</f>
        <v/>
      </c>
      <c r="Q60" s="367" t="str">
        <f>IF(P60="","",IF(P60&lt;1,"niet voldaan",IF(P60&lt;2,"goed",IF(P60&lt;3,"beter","uitstekend"))))</f>
        <v/>
      </c>
      <c r="R60" s="367"/>
      <c r="S60" s="367"/>
      <c r="T60" s="382"/>
      <c r="U60" s="405">
        <f>IF(F60="uitstekend",3,IF(F60="beter",2,IF(F60="goed",1,0)))</f>
        <v>1</v>
      </c>
    </row>
    <row r="61" spans="1:21" x14ac:dyDescent="0.3">
      <c r="A61" s="112"/>
      <c r="B61" s="31"/>
      <c r="C61" s="4" t="str">
        <f>'overzicht alle'!B42</f>
        <v>MA 3.1</v>
      </c>
      <c r="D61" s="219" t="str">
        <f>'overzicht alle'!C42</f>
        <v>kwaliteit van het omgevende landschap</v>
      </c>
      <c r="E61" s="101" t="str">
        <f>'overzicht alle'!E42</f>
        <v>vrij</v>
      </c>
      <c r="F61" s="101" t="str">
        <f>'overzicht alle'!F42</f>
        <v>voldaan</v>
      </c>
      <c r="G61" s="102"/>
      <c r="H61" s="103">
        <v>2</v>
      </c>
      <c r="I61" s="27"/>
      <c r="J61" s="327" t="str">
        <f t="shared" ref="J61:J62" si="17">P61</f>
        <v/>
      </c>
      <c r="K61" s="34" t="str">
        <f>Q61</f>
        <v/>
      </c>
      <c r="L61" s="17">
        <f>R61</f>
        <v>0</v>
      </c>
      <c r="M61" s="361"/>
      <c r="N61" s="376"/>
      <c r="O61" s="377"/>
      <c r="P61" s="368" t="str">
        <f>IF(G61="voldaan",3,IF(G61="niet voldaan",0,""))</f>
        <v/>
      </c>
      <c r="Q61" s="383" t="str">
        <f>IF(G61="nvt","nvt",IF(J61=0,"niet voldaan",IF(J61=1,"goed",IF(J61=2,"beter",IF(J61=3,"uitstekend","")))))</f>
        <v/>
      </c>
      <c r="R61" s="367"/>
      <c r="S61" s="368">
        <f>R61</f>
        <v>0</v>
      </c>
      <c r="T61" s="382"/>
      <c r="U61" s="404"/>
    </row>
    <row r="62" spans="1:21" x14ac:dyDescent="0.3">
      <c r="A62" s="112"/>
      <c r="B62" s="31"/>
      <c r="C62" s="4" t="str">
        <f>'overzicht alle'!B43</f>
        <v>MA 3.2*</v>
      </c>
      <c r="D62" s="219" t="str">
        <f>'overzicht alle'!C43</f>
        <v>nabijheid van voorzieningen</v>
      </c>
      <c r="E62" s="101" t="str">
        <f>'overzicht alle'!E43</f>
        <v>verplicht</v>
      </c>
      <c r="F62" s="101" t="str">
        <f>'overzicht alle'!F43</f>
        <v>goed</v>
      </c>
      <c r="G62" s="102"/>
      <c r="H62" s="25"/>
      <c r="I62" s="27"/>
      <c r="J62" s="327" t="str">
        <f t="shared" si="17"/>
        <v/>
      </c>
      <c r="K62" s="34" t="str">
        <f>Q62</f>
        <v/>
      </c>
      <c r="L62" s="17">
        <f>R62</f>
        <v>0</v>
      </c>
      <c r="M62" s="361"/>
      <c r="N62" s="376"/>
      <c r="O62" s="377"/>
      <c r="P62" s="368" t="str">
        <f>IF(G62="goed",1,IF(G62="beter",2,IF(G62="uitstekend",3,IF(G62="nvt",0,""))))</f>
        <v/>
      </c>
      <c r="Q62" s="383" t="str">
        <f>IF(G62="nvt","nvt",IF(J62=0,"niet voldaan",IF(J62=1,"goed",IF(J62=2,"beter",IF(J62=3,"uitstekend","")))))</f>
        <v/>
      </c>
      <c r="R62" s="367"/>
      <c r="S62" s="368">
        <f>R62</f>
        <v>0</v>
      </c>
      <c r="T62" s="382" t="str">
        <f>IF(G62="nvt",0,IF(G62="goed",1,IF(G62="beter",2,IF(G62="uitstekend",3,""))))</f>
        <v/>
      </c>
      <c r="U62" s="404"/>
    </row>
    <row r="63" spans="1:21" x14ac:dyDescent="0.3">
      <c r="A63" s="23"/>
      <c r="B63" s="23"/>
      <c r="C63" s="23"/>
      <c r="D63" s="23"/>
      <c r="E63" s="23"/>
      <c r="F63" s="23"/>
      <c r="G63" s="23"/>
      <c r="H63" s="23"/>
      <c r="I63" s="23"/>
      <c r="J63" s="340"/>
      <c r="K63" s="23"/>
      <c r="L63" s="23"/>
      <c r="M63" s="361"/>
      <c r="N63" s="376"/>
      <c r="O63" s="377"/>
      <c r="P63" s="368"/>
      <c r="Q63" s="367"/>
      <c r="R63" s="367"/>
      <c r="S63" s="368"/>
      <c r="T63" s="382"/>
      <c r="U63" s="404"/>
    </row>
    <row r="64" spans="1:21" customFormat="1" ht="13.8" customHeight="1" x14ac:dyDescent="0.3">
      <c r="A64" s="30"/>
      <c r="B64" s="256"/>
      <c r="C64" s="257" t="str">
        <f>'overzicht alle'!B44</f>
        <v>MIL 1</v>
      </c>
      <c r="D64" s="257" t="str">
        <f>'overzicht alle'!C44</f>
        <v>Overstromingsrisico</v>
      </c>
      <c r="E64" s="257"/>
      <c r="F64" s="258" t="str">
        <f>'overzicht alle'!F44</f>
        <v>uitstekend</v>
      </c>
      <c r="G64" s="257"/>
      <c r="H64" s="257"/>
      <c r="I64" s="257"/>
      <c r="J64" s="335"/>
      <c r="K64" s="320" t="str">
        <f>Q64</f>
        <v/>
      </c>
      <c r="L64" s="258"/>
      <c r="M64" s="395" t="str">
        <f>IF(K64="nvt","pass",IF(P64="","",IF(P64&gt;=U64,"pass","niet voldaan")))</f>
        <v/>
      </c>
      <c r="N64" s="364"/>
      <c r="O64" s="368"/>
      <c r="P64" s="368" t="str">
        <f>IFERROR(AVERAGE(P65),"")</f>
        <v/>
      </c>
      <c r="Q64" s="367" t="str">
        <f>IF(P64="","",IF(P64&lt;1,"niet voldaan",IF(P64&lt;2,"goed",IF(P64&lt;3,"beter","uitstekend"))))</f>
        <v/>
      </c>
      <c r="R64" s="367"/>
      <c r="S64" s="367"/>
      <c r="T64" s="382" t="str">
        <f>IF(G64="niet voldaan",0,IF(G64="verhoogd comfort",2,IF(G64="normaal comfort",1,"")))</f>
        <v/>
      </c>
      <c r="U64" s="405">
        <f>IF(F64="uitstekend",3,IF(F64="beter",2,IF(F64="goed",1,0)))</f>
        <v>3</v>
      </c>
    </row>
    <row r="65" spans="1:21" x14ac:dyDescent="0.3">
      <c r="A65" s="112"/>
      <c r="B65" s="31"/>
      <c r="C65" s="4" t="str">
        <f>'overzicht alle'!B45</f>
        <v>MIL 1.1*</v>
      </c>
      <c r="D65" s="219" t="str">
        <f>'overzicht alle'!C45</f>
        <v xml:space="preserve"> Overstromingsgevoeligheid</v>
      </c>
      <c r="E65" s="101" t="str">
        <f>'overzicht alle'!E45</f>
        <v>verplicht</v>
      </c>
      <c r="F65" s="101" t="str">
        <f>'overzicht alle'!F45</f>
        <v>uitstekend</v>
      </c>
      <c r="G65" s="102"/>
      <c r="H65" s="25"/>
      <c r="I65" s="27"/>
      <c r="J65" s="327" t="str">
        <f t="shared" ref="J65" si="18">P65</f>
        <v/>
      </c>
      <c r="K65" s="34" t="str">
        <f>Q65</f>
        <v/>
      </c>
      <c r="L65" s="17">
        <f>R65</f>
        <v>0</v>
      </c>
      <c r="M65" s="361"/>
      <c r="N65" s="376"/>
      <c r="O65" s="377"/>
      <c r="P65" s="368" t="str">
        <f>IF(G65="goed",1,IF(G65="beter",2,IF(G65="uitstekend",3,IF(G65="nvt",0,""))))</f>
        <v/>
      </c>
      <c r="Q65" s="383" t="str">
        <f>IF(G65="nvt","nvt",IF(J65=0,"niet voldaan",IF(J65=1,"goed",IF(J65=2,"beter",IF(J65=3,"uitstekend","")))))</f>
        <v/>
      </c>
      <c r="R65" s="367"/>
      <c r="S65" s="368">
        <f>R65</f>
        <v>0</v>
      </c>
      <c r="T65" s="382" t="str">
        <f>IF(G65="nvt",0,IF(G65="goed",1,IF(G65="beter",2,IF(G65="uitstekend",3,""))))</f>
        <v/>
      </c>
      <c r="U65" s="404"/>
    </row>
    <row r="66" spans="1:21" x14ac:dyDescent="0.3">
      <c r="A66" s="23"/>
      <c r="B66" s="23"/>
      <c r="C66" s="23"/>
      <c r="D66" s="23"/>
      <c r="E66" s="23"/>
      <c r="F66" s="23"/>
      <c r="G66" s="23"/>
      <c r="H66" s="23"/>
      <c r="I66" s="23"/>
      <c r="J66" s="340"/>
      <c r="K66" s="23"/>
      <c r="L66" s="23"/>
      <c r="M66" s="361"/>
      <c r="N66" s="376"/>
      <c r="O66" s="377"/>
      <c r="P66" s="368"/>
      <c r="Q66" s="367"/>
      <c r="R66" s="367"/>
      <c r="S66" s="368"/>
      <c r="T66" s="382"/>
      <c r="U66" s="404"/>
    </row>
    <row r="67" spans="1:21" customFormat="1" ht="13.8" customHeight="1" x14ac:dyDescent="0.3">
      <c r="A67" s="30"/>
      <c r="B67" s="256"/>
      <c r="C67" s="257" t="str">
        <f>'overzicht alle'!B46</f>
        <v>MIL 2</v>
      </c>
      <c r="D67" s="257" t="str">
        <f>'overzicht alle'!C46</f>
        <v>Buitenluchtkwaliteit</v>
      </c>
      <c r="E67" s="257"/>
      <c r="F67" s="258" t="str">
        <f>'overzicht alle'!F46</f>
        <v>goed</v>
      </c>
      <c r="G67" s="257"/>
      <c r="H67" s="257"/>
      <c r="I67" s="257"/>
      <c r="J67" s="335"/>
      <c r="K67" s="320" t="str">
        <f t="shared" ref="K67:K72" si="19">Q67</f>
        <v/>
      </c>
      <c r="L67" s="258"/>
      <c r="M67" s="395" t="str">
        <f>IF(K67="nvt","pass",IF(P67="","",IF(P67&gt;=U67,"pass","niet voldaan")))</f>
        <v/>
      </c>
      <c r="N67" s="364"/>
      <c r="O67" s="368"/>
      <c r="P67" s="368" t="str">
        <f>IF(OR(P69=0,P68=0),0,IFERROR(AVERAGE(P68:P69),""))</f>
        <v/>
      </c>
      <c r="Q67" s="367" t="str">
        <f>IF(P67="","",IF(P67&lt;1,"niet voldaan",IF(P67&lt;2.5,"goed",IF(P67&lt;3,"beter","uitstekend"))))</f>
        <v/>
      </c>
      <c r="R67" s="367"/>
      <c r="S67" s="367"/>
      <c r="T67" s="382" t="str">
        <f>IF(G67="niet voldaan",0,IF(G67="verhoogd comfort",2,IF(G67="normaal comfort",1,"")))</f>
        <v/>
      </c>
      <c r="U67" s="405">
        <f>IF(F67="uitstekend",3,IF(F67="beter",2,IF(F67="goed",1,0)))</f>
        <v>1</v>
      </c>
    </row>
    <row r="68" spans="1:21" x14ac:dyDescent="0.3">
      <c r="A68" s="112"/>
      <c r="B68" s="31"/>
      <c r="C68" s="4" t="str">
        <f>'overzicht alle'!B47</f>
        <v>MIL 2.1</v>
      </c>
      <c r="D68" s="219" t="str">
        <f>'overzicht alle'!C47</f>
        <v>Stikstofdioxide NO2</v>
      </c>
      <c r="E68" s="101" t="str">
        <f>'overzicht alle'!E47</f>
        <v>verplicht</v>
      </c>
      <c r="F68" s="101" t="str">
        <f>'overzicht alle'!F47</f>
        <v>goed</v>
      </c>
      <c r="G68" s="102"/>
      <c r="H68" s="25"/>
      <c r="I68" s="27"/>
      <c r="J68" s="327" t="str">
        <f t="shared" ref="J68:J69" si="20">P68</f>
        <v/>
      </c>
      <c r="K68" s="34" t="str">
        <f t="shared" si="19"/>
        <v/>
      </c>
      <c r="L68" s="17">
        <f>R68</f>
        <v>0</v>
      </c>
      <c r="M68" s="361"/>
      <c r="N68" s="376"/>
      <c r="O68" s="377"/>
      <c r="P68" s="368" t="str">
        <f>IF(G68="goed",1,IF(G68="beter",2,IF(G68="uitstekend",3,IF(G68="nvt",0,""))))</f>
        <v/>
      </c>
      <c r="Q68" s="383" t="str">
        <f>IF(G68="nvt","nvt",IF(J68=0,"niet voldaan",IF(J68=1,"goed",IF(J68=2,"beter",IF(J68=3,"uitstekend","")))))</f>
        <v/>
      </c>
      <c r="R68" s="367"/>
      <c r="S68" s="368">
        <f>R68</f>
        <v>0</v>
      </c>
      <c r="T68" s="382" t="str">
        <f>IF(G68="nvt",0,IF(G68="goed",1,IF(G68="beter",2,IF(G68="uitstekend",3,""))))</f>
        <v/>
      </c>
      <c r="U68" s="404"/>
    </row>
    <row r="69" spans="1:21" ht="15.75" customHeight="1" x14ac:dyDescent="0.3">
      <c r="A69" s="112"/>
      <c r="B69" s="31"/>
      <c r="C69" s="4" t="str">
        <f>'overzicht alle'!B48</f>
        <v>MIL 2.2*</v>
      </c>
      <c r="D69" s="219" t="str">
        <f>'overzicht alle'!C48</f>
        <v>luchtkwaliteit kaarten consulteren</v>
      </c>
      <c r="E69" s="101" t="str">
        <f>'overzicht alle'!E48</f>
        <v>verplicht</v>
      </c>
      <c r="F69" s="101" t="str">
        <f>'overzicht alle'!F48</f>
        <v>voldaan</v>
      </c>
      <c r="G69" s="102"/>
      <c r="H69" s="105">
        <v>0</v>
      </c>
      <c r="I69" s="27"/>
      <c r="J69" s="327" t="str">
        <f t="shared" si="20"/>
        <v/>
      </c>
      <c r="K69" s="34" t="str">
        <f t="shared" si="19"/>
        <v/>
      </c>
      <c r="L69" s="17">
        <f>R69</f>
        <v>0</v>
      </c>
      <c r="M69" s="361"/>
      <c r="N69" s="376"/>
      <c r="O69" s="377"/>
      <c r="P69" s="368" t="str">
        <f>IF(G69="voldaan",3,IF(G69="niet voldaan",0,IF(G69="nvt",0,"")))</f>
        <v/>
      </c>
      <c r="Q69" s="367" t="str">
        <f>IF(G69="nvt","nvt",IF(P69=3,"uitstekend",IF(P69=0,"niet voldaan","")))</f>
        <v/>
      </c>
      <c r="R69" s="367"/>
      <c r="S69" s="368">
        <f>R69</f>
        <v>0</v>
      </c>
      <c r="T69" s="382"/>
      <c r="U69" s="404"/>
    </row>
    <row r="70" spans="1:21" customFormat="1" ht="13.8" customHeight="1" x14ac:dyDescent="0.3">
      <c r="A70" s="30"/>
      <c r="B70" s="263" t="s">
        <v>437</v>
      </c>
      <c r="C70" s="228"/>
      <c r="D70" s="231"/>
      <c r="E70" s="232"/>
      <c r="F70" s="232"/>
      <c r="G70" s="233"/>
      <c r="H70" s="234"/>
      <c r="I70" s="235"/>
      <c r="J70" s="338"/>
      <c r="K70" s="232" t="str">
        <f t="shared" si="19"/>
        <v/>
      </c>
      <c r="L70" s="232"/>
      <c r="M70" s="395" t="str">
        <f>IF(K70="nvt","pass",IF(P70="","",IF(P70&gt;=U70,"pass","niet voldaan")))</f>
        <v/>
      </c>
      <c r="N70" s="364"/>
      <c r="O70" s="368"/>
      <c r="P70" s="368"/>
      <c r="Q70" s="367" t="str">
        <f>IF(Q71="nvt","nvt",IF(Q71="goed","goed",IF(Q71="beter","beter",IF(Q71="uitstekend","uitstekend",IF(Q71="","","niet voldaan")))))</f>
        <v/>
      </c>
      <c r="R70" s="367"/>
      <c r="S70" s="367"/>
      <c r="T70" s="382"/>
      <c r="U70" s="405"/>
    </row>
    <row r="71" spans="1:21" ht="15.75" customHeight="1" x14ac:dyDescent="0.3">
      <c r="A71" s="112"/>
      <c r="B71" s="264" t="s">
        <v>193</v>
      </c>
      <c r="C71" s="275" t="s">
        <v>253</v>
      </c>
      <c r="D71" s="274" t="s">
        <v>254</v>
      </c>
      <c r="E71" s="101" t="s">
        <v>201</v>
      </c>
      <c r="F71" s="101" t="s">
        <v>28</v>
      </c>
      <c r="G71" s="102"/>
      <c r="H71" s="25"/>
      <c r="I71" s="27"/>
      <c r="J71" s="327" t="str">
        <f t="shared" ref="J71:J72" si="21">P71</f>
        <v/>
      </c>
      <c r="K71" s="34" t="str">
        <f t="shared" si="19"/>
        <v/>
      </c>
      <c r="L71" s="17"/>
      <c r="M71" s="361"/>
      <c r="N71" s="376"/>
      <c r="O71" s="377"/>
      <c r="P71" s="368" t="str">
        <f>IF(G71="goed",1,IF(G71="beter",2,IF(G71="uitstekend",3,IF(G71="nvt","nvt",""))))</f>
        <v/>
      </c>
      <c r="Q71" s="383" t="str">
        <f>IF(J71="nvt","",IF(J71=0,"niet voldaan",IF(J71=1,"goed",IF(J71=2,"beter",IF(J71=3,"uitstekend","")))))</f>
        <v/>
      </c>
      <c r="R71" s="367"/>
      <c r="S71" s="368">
        <f>R71</f>
        <v>0</v>
      </c>
      <c r="T71" s="382" t="str">
        <f>IF(G71="nvt",0,IF(G71="goed",1,IF(G71="beter",2,IF(G71="uitstekend",3,""))))</f>
        <v/>
      </c>
      <c r="U71" s="404"/>
    </row>
    <row r="72" spans="1:21" ht="15.75" customHeight="1" x14ac:dyDescent="0.3">
      <c r="A72" s="112"/>
      <c r="B72" s="264" t="s">
        <v>193</v>
      </c>
      <c r="C72" s="275" t="s">
        <v>255</v>
      </c>
      <c r="D72" s="274" t="s">
        <v>256</v>
      </c>
      <c r="E72" s="101" t="s">
        <v>201</v>
      </c>
      <c r="F72" s="101" t="s">
        <v>29</v>
      </c>
      <c r="G72" s="102"/>
      <c r="H72" s="25"/>
      <c r="I72" s="27"/>
      <c r="J72" s="327" t="str">
        <f t="shared" si="21"/>
        <v/>
      </c>
      <c r="K72" s="34" t="str">
        <f t="shared" si="19"/>
        <v/>
      </c>
      <c r="L72" s="17"/>
      <c r="M72" s="361"/>
      <c r="N72" s="376"/>
      <c r="O72" s="377"/>
      <c r="P72" s="368" t="str">
        <f>IF(G72="voldaan",3,IF(G72="niet voldaan",0,""))</f>
        <v/>
      </c>
      <c r="Q72" s="367" t="str">
        <f>IF(G72="nvt","nvt",IF(P72=3,"uitstekend",IF(P72=0,"niet voldaan","")))</f>
        <v/>
      </c>
      <c r="R72" s="367"/>
      <c r="S72" s="368">
        <f>R72</f>
        <v>0</v>
      </c>
      <c r="T72" s="382"/>
      <c r="U72" s="404"/>
    </row>
    <row r="73" spans="1:21" x14ac:dyDescent="0.3">
      <c r="A73" s="23"/>
      <c r="B73" s="23"/>
      <c r="C73" s="23"/>
      <c r="D73" s="23"/>
      <c r="E73" s="23"/>
      <c r="F73" s="23"/>
      <c r="G73" s="23"/>
      <c r="H73" s="23"/>
      <c r="I73" s="23"/>
      <c r="J73" s="340"/>
      <c r="K73" s="23"/>
      <c r="L73" s="23"/>
      <c r="M73" s="361"/>
      <c r="N73" s="376"/>
      <c r="O73" s="377"/>
      <c r="P73" s="368"/>
      <c r="Q73" s="367"/>
      <c r="R73" s="367"/>
      <c r="S73" s="368"/>
      <c r="T73" s="382"/>
      <c r="U73" s="404"/>
    </row>
    <row r="74" spans="1:21" customFormat="1" ht="13.8" customHeight="1" x14ac:dyDescent="0.3">
      <c r="A74" s="30"/>
      <c r="B74" s="256"/>
      <c r="C74" s="257" t="str">
        <f>'overzicht alle'!B49</f>
        <v>MIL 3</v>
      </c>
      <c r="D74" s="257" t="str">
        <f>'overzicht alle'!C49</f>
        <v xml:space="preserve">Buitengeluid </v>
      </c>
      <c r="E74" s="257"/>
      <c r="F74" s="258" t="str">
        <f>'overzicht alle'!F49</f>
        <v>beter</v>
      </c>
      <c r="G74" s="257"/>
      <c r="H74" s="257"/>
      <c r="I74" s="257"/>
      <c r="J74" s="335"/>
      <c r="K74" s="320" t="str">
        <f>Q74</f>
        <v/>
      </c>
      <c r="L74" s="258"/>
      <c r="M74" s="395" t="str">
        <f>IF(K74="nvt","pass",IF(P74="","",IF(P74&gt;=U74,"pass","niet voldaan")))</f>
        <v/>
      </c>
      <c r="N74" s="364"/>
      <c r="O74" s="368"/>
      <c r="P74" s="368" t="str">
        <f>IFERROR(AVERAGE(P75),"")</f>
        <v/>
      </c>
      <c r="Q74" s="367" t="str">
        <f>IF(Q75="nvt","nvt",IF(P74="","",IF(P74&lt;1,"niet voldaan",IF(P74&lt;2,"goed",IF(P74&lt;3,"beter","uitstekend")))))</f>
        <v/>
      </c>
      <c r="R74" s="367"/>
      <c r="S74" s="367"/>
      <c r="T74" s="382"/>
      <c r="U74" s="405">
        <f>IF(F74="uitstekend",3,IF(F74="beter",2,IF(F74="goed",1,0)))</f>
        <v>2</v>
      </c>
    </row>
    <row r="75" spans="1:21" x14ac:dyDescent="0.3">
      <c r="A75" s="112"/>
      <c r="B75" s="31"/>
      <c r="C75" s="4" t="str">
        <f>'overzicht alle'!B50</f>
        <v>MIL 3.1</v>
      </c>
      <c r="D75" s="219" t="str">
        <f>'overzicht alle'!C50</f>
        <v>Geluidniveau</v>
      </c>
      <c r="E75" s="101" t="str">
        <f>'overzicht alle'!E50</f>
        <v>vrij</v>
      </c>
      <c r="F75" s="101" t="str">
        <f>'overzicht alle'!F50</f>
        <v>uitstekend</v>
      </c>
      <c r="G75" s="102"/>
      <c r="H75" s="103">
        <v>2</v>
      </c>
      <c r="I75" s="27"/>
      <c r="J75" s="327" t="str">
        <f t="shared" ref="J75" si="22">P75</f>
        <v/>
      </c>
      <c r="K75" s="34" t="str">
        <f>Q75</f>
        <v/>
      </c>
      <c r="L75" s="17">
        <f>R75</f>
        <v>0</v>
      </c>
      <c r="M75" s="361"/>
      <c r="N75" s="376"/>
      <c r="O75" s="377"/>
      <c r="P75" s="377" t="str">
        <f>IF(G75="goed",1,IF(G75="beter",2,IF(G75="uitstekend",3,"")))</f>
        <v/>
      </c>
      <c r="Q75" s="383" t="str">
        <f>IF(G75="nvt","nvt",IF(J75=0,"niet voldaan",IF(J75=1,"goed",IF(J75=2,"beter",IF(J75=3,"uitstekend","")))))</f>
        <v/>
      </c>
      <c r="R75" s="378"/>
      <c r="S75" s="378">
        <f>R75</f>
        <v>0</v>
      </c>
      <c r="T75" s="381" t="str">
        <f>IF(G75="nvt",0,IF(G75="goed",1,IF(G75="beter",2,IF(G75="uitstekend",3,""))))</f>
        <v/>
      </c>
      <c r="U75" s="404"/>
    </row>
    <row r="76" spans="1:21" x14ac:dyDescent="0.3">
      <c r="A76" s="112"/>
      <c r="B76" s="218"/>
      <c r="C76" s="218"/>
      <c r="D76" s="218"/>
      <c r="E76" s="218"/>
      <c r="F76" s="218"/>
      <c r="G76" s="12"/>
      <c r="H76" s="25"/>
      <c r="I76" s="27"/>
      <c r="J76" s="180"/>
      <c r="K76" s="4"/>
      <c r="L76" s="4"/>
      <c r="M76" s="354"/>
      <c r="N76" s="376"/>
      <c r="O76" s="377"/>
      <c r="P76" s="377"/>
      <c r="Q76" s="378"/>
      <c r="R76" s="378"/>
      <c r="S76" s="378"/>
      <c r="T76" s="393"/>
      <c r="U76" s="404"/>
    </row>
    <row r="77" spans="1:21" customFormat="1" ht="18" x14ac:dyDescent="0.3">
      <c r="A77" s="30"/>
      <c r="B77" s="238" t="s">
        <v>2</v>
      </c>
      <c r="C77" s="238"/>
      <c r="D77" s="238"/>
      <c r="E77" s="238"/>
      <c r="F77" s="238"/>
      <c r="G77" s="239"/>
      <c r="H77" s="238"/>
      <c r="I77" s="238"/>
      <c r="J77" s="333"/>
      <c r="K77" s="238"/>
      <c r="L77" s="238"/>
      <c r="M77" s="387"/>
      <c r="N77" s="364"/>
      <c r="O77" s="368"/>
      <c r="P77" s="368"/>
      <c r="Q77" s="367"/>
      <c r="R77" s="367"/>
      <c r="S77" s="367"/>
      <c r="T77" s="382"/>
      <c r="U77" s="405"/>
    </row>
    <row r="78" spans="1:21" x14ac:dyDescent="0.3">
      <c r="A78" s="23"/>
      <c r="B78" s="23"/>
      <c r="C78" s="23"/>
      <c r="D78" s="23"/>
      <c r="E78" s="23"/>
      <c r="F78" s="23"/>
      <c r="G78" s="23"/>
      <c r="H78" s="23"/>
      <c r="I78" s="23"/>
      <c r="J78" s="340"/>
      <c r="K78" s="23"/>
      <c r="L78" s="23"/>
      <c r="M78" s="361"/>
      <c r="N78" s="376"/>
      <c r="O78" s="377"/>
      <c r="P78" s="368"/>
      <c r="Q78" s="367"/>
      <c r="R78" s="367"/>
      <c r="S78" s="368"/>
      <c r="T78" s="382"/>
      <c r="U78" s="404"/>
    </row>
    <row r="79" spans="1:21" customFormat="1" ht="13.8" customHeight="1" x14ac:dyDescent="0.3">
      <c r="A79" s="30"/>
      <c r="B79" s="256"/>
      <c r="C79" s="257" t="str">
        <f>'overzicht alle'!B53</f>
        <v>BIN 1</v>
      </c>
      <c r="D79" s="257" t="str">
        <f>'overzicht alle'!C53</f>
        <v>Akoestiek</v>
      </c>
      <c r="E79" s="257"/>
      <c r="F79" s="258" t="str">
        <f>'overzicht alle'!F53</f>
        <v>uitstekend</v>
      </c>
      <c r="G79" s="257"/>
      <c r="H79" s="257"/>
      <c r="I79" s="257"/>
      <c r="J79" s="335"/>
      <c r="K79" s="320" t="str">
        <f t="shared" ref="K79:L87" si="23">Q79</f>
        <v/>
      </c>
      <c r="L79" s="258"/>
      <c r="M79" s="395" t="str">
        <f>IF(K79="nvt","pass",IF(P79="","",IF(P79&gt;=U79,"pass","niet voldaan")))</f>
        <v/>
      </c>
      <c r="N79" s="364"/>
      <c r="O79" s="368"/>
      <c r="P79" s="368" t="str" cm="1">
        <f t="array" ref="P79">IF(OR(P80:P87=0),0,IFERROR(AVERAGE(P80:P87),""))</f>
        <v/>
      </c>
      <c r="Q79" s="367" t="str">
        <f>IF(P79="","",IF(P79&lt;1,"niet voldaan",IF(P79&lt;2,"goed",IF(P79&lt;3,"beter","uitstekend"))))</f>
        <v/>
      </c>
      <c r="R79" s="367"/>
      <c r="S79" s="367"/>
      <c r="T79" s="382"/>
      <c r="U79" s="405">
        <f>IF(F79="uitstekend",3,IF(F79="beter",2,IF(F79="goed",1,0)))</f>
        <v>3</v>
      </c>
    </row>
    <row r="80" spans="1:21" x14ac:dyDescent="0.3">
      <c r="A80" s="112"/>
      <c r="B80" s="31"/>
      <c r="C80" s="4" t="str">
        <f>'overzicht alle'!B54</f>
        <v>BIN 1.1*</v>
      </c>
      <c r="D80" s="219" t="str">
        <f>'overzicht alle'!C54</f>
        <v>Luchtgeluidsisolatie tussen lokalen</v>
      </c>
      <c r="E80" s="101" t="str">
        <f>'overzicht alle'!E54</f>
        <v>verplicht</v>
      </c>
      <c r="F80" s="101" t="str">
        <f>'overzicht alle'!F54</f>
        <v>voldaan</v>
      </c>
      <c r="G80" s="102"/>
      <c r="H80" s="25"/>
      <c r="I80" s="27"/>
      <c r="J80" s="327" t="str">
        <f t="shared" ref="J80:J87" si="24">P80</f>
        <v/>
      </c>
      <c r="K80" s="34" t="str">
        <f t="shared" si="23"/>
        <v/>
      </c>
      <c r="L80" s="17">
        <f t="shared" si="23"/>
        <v>0</v>
      </c>
      <c r="M80" s="361"/>
      <c r="N80" s="376"/>
      <c r="O80" s="377"/>
      <c r="P80" s="368" t="str">
        <f>IF(G80="voldaan",3,IF(G80="niet voldaan",0,IF(G80="nvt",0,"")))</f>
        <v/>
      </c>
      <c r="Q80" s="367" t="str">
        <f>IF(G80="nvt","nvt",IF(P80=3,"uitstekend",IF(P80=0,"niet voldaan","")))</f>
        <v/>
      </c>
      <c r="R80" s="367"/>
      <c r="S80" s="368">
        <f t="shared" ref="S80:S87" si="25">R80</f>
        <v>0</v>
      </c>
      <c r="T80" s="382"/>
      <c r="U80" s="404"/>
    </row>
    <row r="81" spans="1:21" x14ac:dyDescent="0.3">
      <c r="A81" s="112"/>
      <c r="B81" s="31"/>
      <c r="C81" s="4" t="str">
        <f>'overzicht alle'!B55</f>
        <v>BIN 1.2*</v>
      </c>
      <c r="D81" s="219" t="str">
        <f>'overzicht alle'!C55</f>
        <v>Contactgeluidsisolatie tussen lokalen</v>
      </c>
      <c r="E81" s="101" t="str">
        <f>'overzicht alle'!E55</f>
        <v>verplicht</v>
      </c>
      <c r="F81" s="101" t="str">
        <f>'overzicht alle'!F55</f>
        <v>voldaan</v>
      </c>
      <c r="G81" s="102"/>
      <c r="H81" s="25">
        <v>2</v>
      </c>
      <c r="I81" s="27"/>
      <c r="J81" s="327" t="str">
        <f t="shared" si="24"/>
        <v/>
      </c>
      <c r="K81" s="34" t="str">
        <f t="shared" si="23"/>
        <v/>
      </c>
      <c r="L81" s="17">
        <f t="shared" si="23"/>
        <v>0</v>
      </c>
      <c r="M81" s="361"/>
      <c r="N81" s="376"/>
      <c r="O81" s="377"/>
      <c r="P81" s="368" t="str">
        <f t="shared" ref="P81:P87" si="26">IF(G81="voldaan",3,IF(G81="niet voldaan",0,IF(G81="nvt",0,"")))</f>
        <v/>
      </c>
      <c r="Q81" s="367" t="str">
        <f t="shared" ref="Q81:Q87" si="27">IF(G81="nvt","nvt",IF(P81=3,"uitstekend",IF(P81=0,"niet voldaan","")))</f>
        <v/>
      </c>
      <c r="R81" s="367"/>
      <c r="S81" s="368">
        <f t="shared" si="25"/>
        <v>0</v>
      </c>
      <c r="T81" s="382"/>
      <c r="U81" s="404"/>
    </row>
    <row r="82" spans="1:21" x14ac:dyDescent="0.3">
      <c r="A82" s="112"/>
      <c r="B82" s="31"/>
      <c r="C82" s="4" t="str">
        <f>'overzicht alle'!B56</f>
        <v>BIN 1.3*</v>
      </c>
      <c r="D82" s="219" t="str">
        <f>'overzicht alle'!C56</f>
        <v>Gevelgeluidsisolatie</v>
      </c>
      <c r="E82" s="101" t="str">
        <f>'overzicht alle'!E56</f>
        <v>verplicht</v>
      </c>
      <c r="F82" s="101" t="str">
        <f>'overzicht alle'!F56</f>
        <v>voldaan</v>
      </c>
      <c r="G82" s="102"/>
      <c r="H82" s="25"/>
      <c r="I82" s="27"/>
      <c r="J82" s="327" t="str">
        <f t="shared" si="24"/>
        <v/>
      </c>
      <c r="K82" s="34" t="str">
        <f t="shared" si="23"/>
        <v/>
      </c>
      <c r="L82" s="17">
        <f t="shared" si="23"/>
        <v>0</v>
      </c>
      <c r="M82" s="361"/>
      <c r="N82" s="376"/>
      <c r="O82" s="377"/>
      <c r="P82" s="368" t="str">
        <f t="shared" si="26"/>
        <v/>
      </c>
      <c r="Q82" s="367" t="str">
        <f t="shared" si="27"/>
        <v/>
      </c>
      <c r="R82" s="367"/>
      <c r="S82" s="368">
        <f t="shared" si="25"/>
        <v>0</v>
      </c>
      <c r="T82" s="382"/>
      <c r="U82" s="404"/>
    </row>
    <row r="83" spans="1:21" x14ac:dyDescent="0.3">
      <c r="A83" s="112"/>
      <c r="B83" s="31"/>
      <c r="C83" s="4" t="str">
        <f>'overzicht alle'!B57</f>
        <v>BIN 1.4*</v>
      </c>
      <c r="D83" s="219" t="str">
        <f>'overzicht alle'!C57</f>
        <v>Installatielawaai</v>
      </c>
      <c r="E83" s="101" t="str">
        <f>'overzicht alle'!E57</f>
        <v>verplicht</v>
      </c>
      <c r="F83" s="101" t="str">
        <f>'overzicht alle'!F57</f>
        <v>voldaan</v>
      </c>
      <c r="G83" s="102"/>
      <c r="H83" s="25">
        <v>2</v>
      </c>
      <c r="I83" s="27"/>
      <c r="J83" s="327" t="str">
        <f t="shared" si="24"/>
        <v/>
      </c>
      <c r="K83" s="34" t="str">
        <f t="shared" si="23"/>
        <v/>
      </c>
      <c r="L83" s="17">
        <f t="shared" si="23"/>
        <v>0</v>
      </c>
      <c r="M83" s="361"/>
      <c r="N83" s="376"/>
      <c r="O83" s="377"/>
      <c r="P83" s="368" t="str">
        <f t="shared" si="26"/>
        <v/>
      </c>
      <c r="Q83" s="367" t="str">
        <f t="shared" si="27"/>
        <v/>
      </c>
      <c r="R83" s="367"/>
      <c r="S83" s="368">
        <f t="shared" si="25"/>
        <v>0</v>
      </c>
      <c r="T83" s="382"/>
      <c r="U83" s="404"/>
    </row>
    <row r="84" spans="1:21" x14ac:dyDescent="0.3">
      <c r="A84" s="112"/>
      <c r="B84" s="31"/>
      <c r="C84" s="4" t="str">
        <f>'overzicht alle'!B58</f>
        <v>BIN 1.5*</v>
      </c>
      <c r="D84" s="219" t="str">
        <f>'overzicht alle'!C58</f>
        <v>Ruimteakoestiek (nagalmtijd)</v>
      </c>
      <c r="E84" s="101" t="str">
        <f>'overzicht alle'!E58</f>
        <v>verplicht</v>
      </c>
      <c r="F84" s="101" t="str">
        <f>'overzicht alle'!F58</f>
        <v>voldaan</v>
      </c>
      <c r="G84" s="102"/>
      <c r="H84" s="25"/>
      <c r="I84" s="27"/>
      <c r="J84" s="327" t="str">
        <f t="shared" si="24"/>
        <v/>
      </c>
      <c r="K84" s="34" t="str">
        <f t="shared" si="23"/>
        <v/>
      </c>
      <c r="L84" s="17">
        <f t="shared" si="23"/>
        <v>0</v>
      </c>
      <c r="M84" s="361"/>
      <c r="N84" s="376"/>
      <c r="O84" s="377"/>
      <c r="P84" s="368" t="str">
        <f t="shared" si="26"/>
        <v/>
      </c>
      <c r="Q84" s="367" t="str">
        <f t="shared" si="27"/>
        <v/>
      </c>
      <c r="R84" s="367"/>
      <c r="S84" s="368">
        <f t="shared" si="25"/>
        <v>0</v>
      </c>
      <c r="T84" s="382"/>
      <c r="U84" s="404"/>
    </row>
    <row r="85" spans="1:21" x14ac:dyDescent="0.3">
      <c r="A85" s="112"/>
      <c r="B85" s="31"/>
      <c r="C85" s="4" t="str">
        <f>'overzicht alle'!B59</f>
        <v>BIN 1.6*</v>
      </c>
      <c r="D85" s="219" t="str">
        <f>'overzicht alle'!C59</f>
        <v>Geluiduistraling naar de omgeving</v>
      </c>
      <c r="E85" s="101" t="str">
        <f>'overzicht alle'!E59</f>
        <v>verplicht</v>
      </c>
      <c r="F85" s="101" t="str">
        <f>'overzicht alle'!F59</f>
        <v>voldaan</v>
      </c>
      <c r="G85" s="102"/>
      <c r="H85" s="25">
        <v>2</v>
      </c>
      <c r="I85" s="27"/>
      <c r="J85" s="327" t="str">
        <f t="shared" si="24"/>
        <v/>
      </c>
      <c r="K85" s="34" t="str">
        <f t="shared" si="23"/>
        <v/>
      </c>
      <c r="L85" s="17">
        <f t="shared" si="23"/>
        <v>0</v>
      </c>
      <c r="M85" s="361"/>
      <c r="N85" s="376"/>
      <c r="O85" s="377"/>
      <c r="P85" s="368" t="str">
        <f t="shared" si="26"/>
        <v/>
      </c>
      <c r="Q85" s="367" t="str">
        <f t="shared" si="27"/>
        <v/>
      </c>
      <c r="R85" s="367"/>
      <c r="S85" s="368">
        <f t="shared" si="25"/>
        <v>0</v>
      </c>
      <c r="T85" s="382"/>
      <c r="U85" s="404"/>
    </row>
    <row r="86" spans="1:21" x14ac:dyDescent="0.3">
      <c r="A86" s="112"/>
      <c r="B86" s="31"/>
      <c r="C86" s="4" t="str">
        <f>'overzicht alle'!B60</f>
        <v>BIN 1.7*</v>
      </c>
      <c r="D86" s="219" t="str">
        <f>'overzicht alle'!C60</f>
        <v>Buitengeluid in de onmiddellijke omgeving van het gebouw</v>
      </c>
      <c r="E86" s="101" t="str">
        <f>'overzicht alle'!E60</f>
        <v>verplicht</v>
      </c>
      <c r="F86" s="101" t="str">
        <f>'overzicht alle'!F60</f>
        <v>voldaan</v>
      </c>
      <c r="G86" s="102"/>
      <c r="H86" s="25"/>
      <c r="I86" s="27"/>
      <c r="J86" s="327" t="str">
        <f t="shared" si="24"/>
        <v/>
      </c>
      <c r="K86" s="34" t="str">
        <f t="shared" si="23"/>
        <v/>
      </c>
      <c r="L86" s="17">
        <f t="shared" si="23"/>
        <v>0</v>
      </c>
      <c r="M86" s="361"/>
      <c r="N86" s="376"/>
      <c r="O86" s="377"/>
      <c r="P86" s="368" t="str">
        <f t="shared" si="26"/>
        <v/>
      </c>
      <c r="Q86" s="367" t="str">
        <f t="shared" si="27"/>
        <v/>
      </c>
      <c r="R86" s="367"/>
      <c r="S86" s="368">
        <f t="shared" si="25"/>
        <v>0</v>
      </c>
      <c r="T86" s="382"/>
      <c r="U86" s="404"/>
    </row>
    <row r="87" spans="1:21" x14ac:dyDescent="0.3">
      <c r="A87" s="112"/>
      <c r="B87" s="31"/>
      <c r="C87" s="4" t="str">
        <f>'overzicht alle'!B61</f>
        <v>BIN 1.8*</v>
      </c>
      <c r="D87" s="219" t="str">
        <f>'overzicht alle'!C61</f>
        <v>Masterplan akoestiek</v>
      </c>
      <c r="E87" s="101" t="str">
        <f>'overzicht alle'!E61</f>
        <v>verplicht</v>
      </c>
      <c r="F87" s="101" t="str">
        <f>'overzicht alle'!F61</f>
        <v>voldaan</v>
      </c>
      <c r="G87" s="102"/>
      <c r="H87" s="25"/>
      <c r="I87" s="27"/>
      <c r="J87" s="327" t="str">
        <f t="shared" si="24"/>
        <v/>
      </c>
      <c r="K87" s="34" t="str">
        <f t="shared" si="23"/>
        <v/>
      </c>
      <c r="L87" s="17">
        <f t="shared" si="23"/>
        <v>0</v>
      </c>
      <c r="M87" s="361"/>
      <c r="N87" s="376"/>
      <c r="O87" s="377"/>
      <c r="P87" s="368" t="str">
        <f t="shared" si="26"/>
        <v/>
      </c>
      <c r="Q87" s="367" t="str">
        <f t="shared" si="27"/>
        <v/>
      </c>
      <c r="R87" s="367"/>
      <c r="S87" s="368">
        <f t="shared" si="25"/>
        <v>0</v>
      </c>
      <c r="T87" s="382"/>
      <c r="U87" s="404"/>
    </row>
    <row r="88" spans="1:21" x14ac:dyDescent="0.3">
      <c r="A88" s="23"/>
      <c r="B88" s="23"/>
      <c r="C88" s="23"/>
      <c r="D88" s="23"/>
      <c r="E88" s="23"/>
      <c r="F88" s="23"/>
      <c r="G88" s="23"/>
      <c r="H88" s="23"/>
      <c r="I88" s="23"/>
      <c r="J88" s="340"/>
      <c r="K88" s="23"/>
      <c r="L88" s="23"/>
      <c r="M88" s="361"/>
      <c r="N88" s="376"/>
      <c r="O88" s="377"/>
      <c r="P88" s="368"/>
      <c r="Q88" s="367"/>
      <c r="R88" s="367"/>
      <c r="S88" s="368"/>
      <c r="T88" s="382"/>
      <c r="U88" s="404"/>
    </row>
    <row r="89" spans="1:21" customFormat="1" ht="13.8" customHeight="1" x14ac:dyDescent="0.3">
      <c r="A89" s="30"/>
      <c r="B89" s="256"/>
      <c r="C89" s="257" t="str">
        <f>'overzicht alle'!B62</f>
        <v>BIN 2*</v>
      </c>
      <c r="D89" s="257" t="str">
        <f>'overzicht alle'!C62</f>
        <v>Thermisch comfort</v>
      </c>
      <c r="E89" s="257"/>
      <c r="F89" s="258" t="str">
        <f>'overzicht alle'!F62</f>
        <v>beter</v>
      </c>
      <c r="G89" s="257"/>
      <c r="H89" s="257"/>
      <c r="I89" s="257"/>
      <c r="J89" s="335"/>
      <c r="K89" s="320" t="str">
        <f>Q89</f>
        <v/>
      </c>
      <c r="L89" s="258"/>
      <c r="M89" s="395" t="str">
        <f>IF(K89="nvt","pass",IF(P89="","",IF(P89&gt;=U89,"pass","niet voldaan")))</f>
        <v/>
      </c>
      <c r="N89" s="364"/>
      <c r="O89" s="368"/>
      <c r="P89" s="368" t="str">
        <f>IF(OR(P90=0,P91=0,P92=0,P93=0),0,IF(AND(P90=3,P91=3,P92=3,P93=""),2,IF(AND(P90=3,P91=3,P92=3,P93=3),3,IFERROR(AVERAGE(P90:P93),""))))</f>
        <v/>
      </c>
      <c r="Q89" s="367" t="str">
        <f>IF(P89="","",IF(P89&lt;1,"niet voldaan",IF(P89&lt;2,"goed",IF(P89&lt;3,"beter","uitstekend"))))</f>
        <v/>
      </c>
      <c r="R89" s="367"/>
      <c r="S89" s="367"/>
      <c r="T89" s="382"/>
      <c r="U89" s="405">
        <f>IF(F89="uitstekend",3,IF(F89="beter",2,IF(F89="goed",1,0)))</f>
        <v>2</v>
      </c>
    </row>
    <row r="90" spans="1:21" x14ac:dyDescent="0.3">
      <c r="A90" s="112"/>
      <c r="B90" s="31"/>
      <c r="C90" s="4" t="str">
        <f>'overzicht alle'!B63</f>
        <v>BIN 2.1*</v>
      </c>
      <c r="D90" s="219" t="str">
        <f>'overzicht alle'!C63</f>
        <v>Wintercomfort</v>
      </c>
      <c r="E90" s="101" t="str">
        <f>'overzicht alle'!E63</f>
        <v>verplicht</v>
      </c>
      <c r="F90" s="101" t="str">
        <f>'overzicht alle'!F63</f>
        <v>voldaan</v>
      </c>
      <c r="G90" s="102"/>
      <c r="H90" s="25">
        <v>0</v>
      </c>
      <c r="I90" s="27"/>
      <c r="J90" s="327" t="str">
        <f t="shared" ref="J90:J93" si="28">P90</f>
        <v/>
      </c>
      <c r="K90" s="34" t="str">
        <f>Q90</f>
        <v/>
      </c>
      <c r="L90" s="17">
        <f>R90</f>
        <v>0</v>
      </c>
      <c r="M90" s="361"/>
      <c r="N90" s="376"/>
      <c r="O90" s="377"/>
      <c r="P90" s="368" t="str">
        <f t="shared" ref="P90:P92" si="29">IF(G90="voldaan",3,IF(G90="niet voldaan",0,IF(G90="nvt",0,"")))</f>
        <v/>
      </c>
      <c r="Q90" s="367" t="str">
        <f t="shared" ref="Q90:Q92" si="30">IF(G90="nvt","nvt",IF(P90=3,"uitstekend",IF(P90=0,"niet voldaan","")))</f>
        <v/>
      </c>
      <c r="R90" s="367"/>
      <c r="S90" s="368">
        <f t="shared" ref="S90:S93" si="31">R90</f>
        <v>0</v>
      </c>
      <c r="T90" s="382"/>
      <c r="U90" s="404"/>
    </row>
    <row r="91" spans="1:21" x14ac:dyDescent="0.3">
      <c r="A91" s="112"/>
      <c r="B91" s="31"/>
      <c r="C91" s="4" t="str">
        <f>'overzicht alle'!B64</f>
        <v>BIN 2.2 *</v>
      </c>
      <c r="D91" s="219" t="str">
        <f>'overzicht alle'!C64</f>
        <v>Zomercomfort</v>
      </c>
      <c r="E91" s="101" t="str">
        <f>'overzicht alle'!E64</f>
        <v>verplicht</v>
      </c>
      <c r="F91" s="101" t="str">
        <f>'overzicht alle'!F64</f>
        <v>voldaan</v>
      </c>
      <c r="G91" s="102"/>
      <c r="H91" s="25"/>
      <c r="I91" s="27"/>
      <c r="J91" s="327" t="str">
        <f t="shared" si="28"/>
        <v/>
      </c>
      <c r="K91" s="34" t="str">
        <f>Q91</f>
        <v/>
      </c>
      <c r="L91" s="17">
        <f>R91</f>
        <v>0</v>
      </c>
      <c r="M91" s="361"/>
      <c r="N91" s="376"/>
      <c r="O91" s="377"/>
      <c r="P91" s="368" t="str">
        <f t="shared" si="29"/>
        <v/>
      </c>
      <c r="Q91" s="367" t="str">
        <f t="shared" si="30"/>
        <v/>
      </c>
      <c r="R91" s="367"/>
      <c r="S91" s="368">
        <f t="shared" si="31"/>
        <v>0</v>
      </c>
      <c r="T91" s="382"/>
      <c r="U91" s="404"/>
    </row>
    <row r="92" spans="1:21" x14ac:dyDescent="0.3">
      <c r="A92" s="112"/>
      <c r="B92" s="31"/>
      <c r="C92" s="4" t="str">
        <f>'overzicht alle'!B65</f>
        <v>BIN 2.3*</v>
      </c>
      <c r="D92" s="219" t="str">
        <f>'overzicht alle'!C65</f>
        <v>Lokale thermische behaaglijkheid</v>
      </c>
      <c r="E92" s="101" t="str">
        <f>'overzicht alle'!E65</f>
        <v>verplicht</v>
      </c>
      <c r="F92" s="101" t="str">
        <f>'overzicht alle'!F65</f>
        <v>voldaan</v>
      </c>
      <c r="G92" s="102"/>
      <c r="H92" s="25">
        <v>2</v>
      </c>
      <c r="I92" s="27"/>
      <c r="J92" s="327" t="str">
        <f t="shared" si="28"/>
        <v/>
      </c>
      <c r="K92" s="34" t="str">
        <f>Q92</f>
        <v/>
      </c>
      <c r="L92" s="17">
        <f>R92</f>
        <v>0</v>
      </c>
      <c r="M92" s="361"/>
      <c r="N92" s="376"/>
      <c r="O92" s="377"/>
      <c r="P92" s="368" t="str">
        <f t="shared" si="29"/>
        <v/>
      </c>
      <c r="Q92" s="367" t="str">
        <f t="shared" si="30"/>
        <v/>
      </c>
      <c r="R92" s="367"/>
      <c r="S92" s="368">
        <f t="shared" si="31"/>
        <v>0</v>
      </c>
      <c r="T92" s="382"/>
      <c r="U92" s="404"/>
    </row>
    <row r="93" spans="1:21" x14ac:dyDescent="0.3">
      <c r="A93" s="112"/>
      <c r="B93" s="31"/>
      <c r="C93" s="4" t="str">
        <f>'overzicht alle'!B66</f>
        <v>BIN 2.4*</v>
      </c>
      <c r="D93" s="219" t="str">
        <f>'overzicht alle'!C66</f>
        <v>Relatieve vochtigheid</v>
      </c>
      <c r="E93" s="101" t="str">
        <f>'overzicht alle'!E66</f>
        <v>vrij</v>
      </c>
      <c r="F93" s="101" t="str">
        <f>'overzicht alle'!F66</f>
        <v>voldaan</v>
      </c>
      <c r="G93" s="102"/>
      <c r="H93" s="25"/>
      <c r="I93" s="27"/>
      <c r="J93" s="327" t="str">
        <f t="shared" si="28"/>
        <v/>
      </c>
      <c r="K93" s="34" t="str">
        <f>Q93</f>
        <v/>
      </c>
      <c r="L93" s="17">
        <f>R93</f>
        <v>0</v>
      </c>
      <c r="M93" s="361"/>
      <c r="N93" s="376"/>
      <c r="O93" s="377"/>
      <c r="P93" s="368" t="str">
        <f>IF(G93="voldaan",3,IF(G93="niet voldaan",0,IF(G93="nvt","","")))</f>
        <v/>
      </c>
      <c r="Q93" s="367" t="str">
        <f>IF(G93="nvt","nvt",IF(P93=3,"uitstekend",IF(P93=0,"niet voldaan","")))</f>
        <v/>
      </c>
      <c r="R93" s="367"/>
      <c r="S93" s="368">
        <f t="shared" si="31"/>
        <v>0</v>
      </c>
      <c r="T93" s="382"/>
      <c r="U93" s="404"/>
    </row>
    <row r="94" spans="1:21" x14ac:dyDescent="0.3">
      <c r="A94" s="23"/>
      <c r="B94" s="23"/>
      <c r="C94" s="23"/>
      <c r="D94" s="23"/>
      <c r="E94" s="23"/>
      <c r="F94" s="23"/>
      <c r="G94" s="23"/>
      <c r="H94" s="23"/>
      <c r="I94" s="23"/>
      <c r="J94" s="340"/>
      <c r="K94" s="23"/>
      <c r="L94" s="23"/>
      <c r="M94" s="361"/>
      <c r="N94" s="376"/>
      <c r="O94" s="377"/>
      <c r="P94" s="368"/>
      <c r="Q94" s="367"/>
      <c r="R94" s="367"/>
      <c r="S94" s="368"/>
      <c r="T94" s="382"/>
      <c r="U94" s="404"/>
    </row>
    <row r="95" spans="1:21" customFormat="1" ht="13.8" customHeight="1" x14ac:dyDescent="0.3">
      <c r="A95" s="30"/>
      <c r="B95" s="256"/>
      <c r="C95" s="257" t="str">
        <f>'overzicht alle'!B67</f>
        <v>BIN 3*</v>
      </c>
      <c r="D95" s="257" t="str">
        <f>'overzicht alle'!C67</f>
        <v>Binnenluchtkwaliteit</v>
      </c>
      <c r="E95" s="257"/>
      <c r="F95" s="258" t="str">
        <f>'overzicht alle'!F67</f>
        <v>beter</v>
      </c>
      <c r="G95" s="257"/>
      <c r="H95" s="257"/>
      <c r="I95" s="257"/>
      <c r="J95" s="335"/>
      <c r="K95" s="320" t="str">
        <f t="shared" ref="K95:K110" si="32">Q95</f>
        <v/>
      </c>
      <c r="L95" s="258"/>
      <c r="M95" s="395" t="str">
        <f>IF(K95="nvt","pass",IF(P95="","",IF(P95&gt;=U95,"pass","niet voldaan")))</f>
        <v/>
      </c>
      <c r="N95" s="364"/>
      <c r="O95" s="368"/>
      <c r="P95" s="368" t="str">
        <f>IF(OR(P96=0,P97=0,P98=0,P100=0),0,IF(AND(P96=3,P97=3,P98=3,P100=3,P99=""),2,IF(AND(P96=3,P97=3,P98=3,P100=3,P99=3),3,IFERROR(AVERAGE(P96:P100),""))))</f>
        <v/>
      </c>
      <c r="Q95" s="367" t="str">
        <f>IF(P95="","",IF(P95&lt;1,"niet voldaan",IF(P95&lt;2,"goed",IF(P95&lt;3,"beter","uitstekend"))))</f>
        <v/>
      </c>
      <c r="R95" s="367"/>
      <c r="S95" s="367"/>
      <c r="T95" s="382"/>
      <c r="U95" s="405">
        <f>IF(F95="uitstekend",3,IF(F95="beter",2,IF(F95="goed",1,0)))</f>
        <v>2</v>
      </c>
    </row>
    <row r="96" spans="1:21" x14ac:dyDescent="0.3">
      <c r="A96" s="112"/>
      <c r="B96" s="31"/>
      <c r="C96" s="4" t="str">
        <f>'overzicht alle'!B68</f>
        <v>BIN 3.1*</v>
      </c>
      <c r="D96" s="219" t="str">
        <f>'overzicht alle'!C68</f>
        <v>Klassen van de binnenluchtkwaliteit</v>
      </c>
      <c r="E96" s="101" t="str">
        <f>'overzicht alle'!E68</f>
        <v>verplicht</v>
      </c>
      <c r="F96" s="101" t="str">
        <f>'overzicht alle'!F68</f>
        <v>voldaan</v>
      </c>
      <c r="G96" s="102"/>
      <c r="H96" s="25">
        <v>3</v>
      </c>
      <c r="I96" s="27"/>
      <c r="J96" s="327" t="str">
        <f t="shared" ref="J96:J100" si="33">P96</f>
        <v/>
      </c>
      <c r="K96" s="34" t="str">
        <f t="shared" si="32"/>
        <v/>
      </c>
      <c r="L96" s="17">
        <f>R96</f>
        <v>0</v>
      </c>
      <c r="M96" s="361"/>
      <c r="N96" s="376"/>
      <c r="O96" s="377"/>
      <c r="P96" s="368" t="str">
        <f>IF(G96="voldaan",3,IF(OR(G96="niet voldaan",G96="nvt"),0,""))</f>
        <v/>
      </c>
      <c r="Q96" s="367" t="str">
        <f>IF(P96=3,"uitstekend",IF(P96=0,"niet voldaan",""))</f>
        <v/>
      </c>
      <c r="R96" s="367"/>
      <c r="S96" s="368">
        <f t="shared" ref="S96:S100" si="34">R96</f>
        <v>0</v>
      </c>
      <c r="T96" s="382"/>
      <c r="U96" s="404"/>
    </row>
    <row r="97" spans="1:21" x14ac:dyDescent="0.3">
      <c r="A97" s="112"/>
      <c r="B97" s="31"/>
      <c r="C97" s="4" t="str">
        <f>'overzicht alle'!B69</f>
        <v>BIN 3.2*</v>
      </c>
      <c r="D97" s="219" t="str">
        <f>'overzicht alle'!C69</f>
        <v>Voorkomen van vervuilings- en verontreinigingsbronnen</v>
      </c>
      <c r="E97" s="101" t="str">
        <f>'overzicht alle'!E69</f>
        <v>verplicht</v>
      </c>
      <c r="F97" s="101" t="str">
        <f>'overzicht alle'!F69</f>
        <v>voldaan</v>
      </c>
      <c r="G97" s="102"/>
      <c r="H97" s="25">
        <v>3</v>
      </c>
      <c r="I97" s="27"/>
      <c r="J97" s="327" t="str">
        <f t="shared" si="33"/>
        <v/>
      </c>
      <c r="K97" s="34" t="str">
        <f t="shared" si="32"/>
        <v/>
      </c>
      <c r="L97" s="17">
        <f>R97</f>
        <v>0</v>
      </c>
      <c r="M97" s="361"/>
      <c r="N97" s="376"/>
      <c r="O97" s="377"/>
      <c r="P97" s="368" t="str">
        <f>IF(G97="voldaan",3,IF(OR(G97="niet voldaan",G97="nvt"),0,""))</f>
        <v/>
      </c>
      <c r="Q97" s="383" t="str">
        <f>IF(G97="nvt","nvt",IF(J97=0,"niet voldaan",IF(J97=1,"goed",IF(J97=2,"beter",IF(J97=3,"uitstekend","")))))</f>
        <v/>
      </c>
      <c r="R97" s="367"/>
      <c r="S97" s="368">
        <f t="shared" si="34"/>
        <v>0</v>
      </c>
      <c r="T97" s="382"/>
      <c r="U97" s="404"/>
    </row>
    <row r="98" spans="1:21" x14ac:dyDescent="0.3">
      <c r="A98" s="112"/>
      <c r="B98" s="31"/>
      <c r="C98" s="4" t="str">
        <f>'overzicht alle'!B70</f>
        <v>BIN 3.3*</v>
      </c>
      <c r="D98" s="219" t="str">
        <f>'overzicht alle'!C70</f>
        <v>Beperken van de emissies van bouwproducten in het binnenmilieu</v>
      </c>
      <c r="E98" s="101" t="str">
        <f>'overzicht alle'!E70</f>
        <v>verplicht</v>
      </c>
      <c r="F98" s="101" t="str">
        <f>'overzicht alle'!F70</f>
        <v>voldaan</v>
      </c>
      <c r="G98" s="102"/>
      <c r="H98" s="25">
        <v>3</v>
      </c>
      <c r="I98" s="27"/>
      <c r="J98" s="327" t="str">
        <f t="shared" si="33"/>
        <v/>
      </c>
      <c r="K98" s="34" t="str">
        <f t="shared" si="32"/>
        <v/>
      </c>
      <c r="L98" s="17">
        <f>R98</f>
        <v>0</v>
      </c>
      <c r="M98" s="361"/>
      <c r="N98" s="376"/>
      <c r="O98" s="377"/>
      <c r="P98" s="368" t="str">
        <f t="shared" ref="P98" si="35">IF(G98="voldaan",3,IF(G98="niet voldaan",0,IF(G98="nvt",0,"")))</f>
        <v/>
      </c>
      <c r="Q98" s="367" t="str">
        <f t="shared" ref="Q98" si="36">IF(G98="nvt","nvt",IF(P98=3,"uitstekend",IF(P98=0,"niet voldaan","")))</f>
        <v/>
      </c>
      <c r="R98" s="367"/>
      <c r="S98" s="368">
        <f t="shared" si="34"/>
        <v>0</v>
      </c>
      <c r="T98" s="382"/>
      <c r="U98" s="404"/>
    </row>
    <row r="99" spans="1:21" x14ac:dyDescent="0.3">
      <c r="A99" s="112"/>
      <c r="B99" s="31"/>
      <c r="C99" s="4" t="str">
        <f>'overzicht alle'!B71</f>
        <v>BIN 3.4*</v>
      </c>
      <c r="D99" s="219" t="str">
        <f>'overzicht alle'!C71</f>
        <v>Ontwerpen naar een zeer laag emissief gebouw</v>
      </c>
      <c r="E99" s="101" t="str">
        <f>'overzicht alle'!E71</f>
        <v>vrij</v>
      </c>
      <c r="F99" s="101" t="str">
        <f>'overzicht alle'!F71</f>
        <v>voldaan</v>
      </c>
      <c r="G99" s="102"/>
      <c r="H99" s="25">
        <v>3</v>
      </c>
      <c r="I99" s="27"/>
      <c r="J99" s="327" t="str">
        <f t="shared" si="33"/>
        <v/>
      </c>
      <c r="K99" s="34" t="str">
        <f t="shared" si="32"/>
        <v/>
      </c>
      <c r="L99" s="17">
        <f>R99</f>
        <v>0</v>
      </c>
      <c r="M99" s="361"/>
      <c r="N99" s="376"/>
      <c r="O99" s="377"/>
      <c r="P99" s="368" t="str">
        <f>IF(G99="voldaan",3,IF(G99="niet voldaan",0,IF(G99="nvt","","")))</f>
        <v/>
      </c>
      <c r="Q99" s="367" t="str">
        <f>IF(G99="nvt","nvt",IF(P99=3,"uitstekend",IF(P99=0,"niet voldaan","")))</f>
        <v/>
      </c>
      <c r="R99" s="367"/>
      <c r="S99" s="368">
        <f t="shared" si="34"/>
        <v>0</v>
      </c>
      <c r="T99" s="382"/>
      <c r="U99" s="404"/>
    </row>
    <row r="100" spans="1:21" x14ac:dyDescent="0.3">
      <c r="A100" s="112"/>
      <c r="B100" s="31"/>
      <c r="C100" s="4" t="str">
        <f>'overzicht alle'!B72</f>
        <v>BIN 3.5*</v>
      </c>
      <c r="D100" s="219" t="str">
        <f>'overzicht alle'!C72</f>
        <v>Openen van ramen</v>
      </c>
      <c r="E100" s="101" t="str">
        <f>'overzicht alle'!E72</f>
        <v>verplicht</v>
      </c>
      <c r="F100" s="101" t="str">
        <f>'overzicht alle'!F72</f>
        <v>voldaan</v>
      </c>
      <c r="G100" s="102"/>
      <c r="H100" s="25">
        <v>3</v>
      </c>
      <c r="I100" s="27"/>
      <c r="J100" s="327" t="str">
        <f t="shared" si="33"/>
        <v/>
      </c>
      <c r="K100" s="34" t="str">
        <f t="shared" si="32"/>
        <v/>
      </c>
      <c r="L100" s="17">
        <f>R100</f>
        <v>0</v>
      </c>
      <c r="M100" s="361"/>
      <c r="N100" s="376"/>
      <c r="O100" s="377"/>
      <c r="P100" s="368" t="str">
        <f t="shared" ref="P100" si="37">IF(G100="voldaan",3,IF(G100="niet voldaan",0,IF(G100="nvt",0,"")))</f>
        <v/>
      </c>
      <c r="Q100" s="367" t="str">
        <f t="shared" ref="Q100" si="38">IF(G100="nvt","nvt",IF(P100=3,"uitstekend",IF(P100=0,"niet voldaan","")))</f>
        <v/>
      </c>
      <c r="R100" s="367"/>
      <c r="S100" s="368">
        <f t="shared" si="34"/>
        <v>0</v>
      </c>
      <c r="T100" s="382"/>
      <c r="U100" s="404"/>
    </row>
    <row r="101" spans="1:21" customFormat="1" ht="13.8" customHeight="1" x14ac:dyDescent="0.3">
      <c r="A101" s="30"/>
      <c r="B101" s="263" t="s">
        <v>437</v>
      </c>
      <c r="C101" s="228"/>
      <c r="D101" s="231"/>
      <c r="E101" s="232"/>
      <c r="F101" s="232"/>
      <c r="G101" s="233"/>
      <c r="H101" s="234"/>
      <c r="I101" s="235"/>
      <c r="J101" s="338"/>
      <c r="K101" s="232" t="str">
        <f t="shared" si="32"/>
        <v/>
      </c>
      <c r="L101" s="232"/>
      <c r="M101" s="395" t="str">
        <f>IF(K101="nvt","pass",IF(P101="","",IF(P101&gt;=U101,"pass","niet voldaan")))</f>
        <v/>
      </c>
      <c r="N101" s="364"/>
      <c r="O101" s="368"/>
      <c r="P101" s="368"/>
      <c r="Q101" s="367" t="str">
        <f>IF(Q102="nvt","",IF(Q102="goed","goed",IF(Q102="beter","beter",IF(Q102="uitstekend","uitstekend",IF(Q102="","","niet voldaan")))))</f>
        <v/>
      </c>
      <c r="R101" s="367"/>
      <c r="S101" s="367"/>
      <c r="T101" s="382"/>
      <c r="U101" s="405"/>
    </row>
    <row r="102" spans="1:21" x14ac:dyDescent="0.3">
      <c r="A102" s="112"/>
      <c r="B102" s="220" t="s">
        <v>191</v>
      </c>
      <c r="C102" s="221" t="str">
        <f>C100</f>
        <v>BIN 3.5*</v>
      </c>
      <c r="D102" s="225" t="str">
        <f>D100</f>
        <v>Openen van ramen</v>
      </c>
      <c r="E102" s="101" t="s">
        <v>201</v>
      </c>
      <c r="F102" s="101" t="s">
        <v>29</v>
      </c>
      <c r="G102" s="102"/>
      <c r="H102" s="25">
        <v>3</v>
      </c>
      <c r="I102" s="27"/>
      <c r="J102" s="327" t="str">
        <f t="shared" ref="J102" si="39">P102</f>
        <v/>
      </c>
      <c r="K102" s="34" t="str">
        <f t="shared" si="32"/>
        <v/>
      </c>
      <c r="L102" s="17">
        <f>R102</f>
        <v>0</v>
      </c>
      <c r="M102" s="361"/>
      <c r="N102" s="376"/>
      <c r="O102" s="377"/>
      <c r="P102" s="368" t="str">
        <f>IF(G102="goed",1,IF(G102="beter",2,IF(G102="uitstekend",3,IF(G102="nvt","nvt",""))))</f>
        <v/>
      </c>
      <c r="Q102" s="367" t="str">
        <f>IF(G102="nvt","nvt",IF(P102=3,"uitstekend",IF(P102=0,"niet voldaan","")))</f>
        <v/>
      </c>
      <c r="R102" s="367"/>
      <c r="S102" s="368">
        <f>R102</f>
        <v>0</v>
      </c>
      <c r="T102" s="382" t="str">
        <f>IF(G102="nvt",0,IF(G102="goed",1,IF(G102="beter",2,IF(G102="uitstekend",3,""))))</f>
        <v/>
      </c>
      <c r="U102" s="404"/>
    </row>
    <row r="103" spans="1:21" customFormat="1" ht="13.8" customHeight="1" x14ac:dyDescent="0.3">
      <c r="A103" s="30"/>
      <c r="B103" s="227"/>
      <c r="C103" s="228"/>
      <c r="D103" s="231"/>
      <c r="E103" s="232"/>
      <c r="F103" s="232"/>
      <c r="G103" s="233"/>
      <c r="H103" s="234"/>
      <c r="I103" s="235"/>
      <c r="J103" s="338"/>
      <c r="K103" s="232" t="str">
        <f t="shared" si="32"/>
        <v/>
      </c>
      <c r="L103" s="232"/>
      <c r="M103" s="395" t="str">
        <f>IF(K103="nvt","pass",IF(P103="","",IF(P103&gt;=U103,"pass","niet voldaan")))</f>
        <v/>
      </c>
      <c r="N103" s="364"/>
      <c r="O103" s="368"/>
      <c r="P103" s="368"/>
      <c r="Q103" s="367" t="str">
        <f>IF(Q104="nvt","",IF(Q104="goed","goed",IF(Q104="beter","beter",IF(Q104="uitstekend","uitstekend",IF(Q104="","","niet voldaan")))))</f>
        <v/>
      </c>
      <c r="R103" s="367"/>
      <c r="S103" s="367"/>
      <c r="T103" s="382"/>
      <c r="U103" s="405"/>
    </row>
    <row r="104" spans="1:21" x14ac:dyDescent="0.3">
      <c r="A104" s="112"/>
      <c r="B104" s="220" t="s">
        <v>191</v>
      </c>
      <c r="C104" s="221" t="s">
        <v>285</v>
      </c>
      <c r="D104" s="225" t="str">
        <f>'overzicht alle'!C68</f>
        <v>Klassen van de binnenluchtkwaliteit</v>
      </c>
      <c r="E104" s="101" t="s">
        <v>31</v>
      </c>
      <c r="F104" s="101" t="s">
        <v>1</v>
      </c>
      <c r="G104" s="102"/>
      <c r="H104" s="25">
        <v>3</v>
      </c>
      <c r="I104" s="27"/>
      <c r="J104" s="327" t="str">
        <f t="shared" ref="J104" si="40">P104</f>
        <v/>
      </c>
      <c r="K104" s="34" t="str">
        <f t="shared" si="32"/>
        <v/>
      </c>
      <c r="L104" s="17">
        <f>R104</f>
        <v>0</v>
      </c>
      <c r="M104" s="361"/>
      <c r="N104" s="376"/>
      <c r="O104" s="377"/>
      <c r="P104" s="368" t="str">
        <f>IF(G104="goed",1,IF(G104="beter",2,IF(G104="uitstekend",3,IF(G104="nvt","nvt",""))))</f>
        <v/>
      </c>
      <c r="Q104" s="383" t="str">
        <f>IF(G104="nvt","nvt",IF(J104=0,"niet voldaan",IF(J104=1,"goed",IF(J104=2,"beter",IF(J104=3,"uitstekend","")))))</f>
        <v/>
      </c>
      <c r="R104" s="367"/>
      <c r="S104" s="368">
        <f>R104</f>
        <v>0</v>
      </c>
      <c r="T104" s="382" t="str">
        <f>IF(G104="nvt",0,IF(G104="goed",1,IF(G104="beter",2,IF(G104="uitstekend",3,""))))</f>
        <v/>
      </c>
      <c r="U104" s="404"/>
    </row>
    <row r="105" spans="1:21" customFormat="1" ht="13.8" customHeight="1" x14ac:dyDescent="0.3">
      <c r="A105" s="30"/>
      <c r="B105" s="227"/>
      <c r="C105" s="228"/>
      <c r="D105" s="231"/>
      <c r="E105" s="232"/>
      <c r="F105" s="232"/>
      <c r="G105" s="233"/>
      <c r="H105" s="234"/>
      <c r="I105" s="235"/>
      <c r="J105" s="338"/>
      <c r="K105" s="232" t="str">
        <f t="shared" si="32"/>
        <v/>
      </c>
      <c r="L105" s="232"/>
      <c r="M105" s="395" t="str">
        <f>IF(K105="nvt","pass",IF(P105="","",IF(P105&gt;=U105,"pass","niet voldaan")))</f>
        <v/>
      </c>
      <c r="N105" s="364"/>
      <c r="O105" s="368"/>
      <c r="P105" s="368"/>
      <c r="Q105" s="367" t="str">
        <f>IF(Q106="nvt","",IF(Q106="goed","goed",IF(Q106="beter","beter",IF(Q106="uitstekend","uitstekend",IF(Q106="","","niet voldaan")))))</f>
        <v/>
      </c>
      <c r="R105" s="367"/>
      <c r="S105" s="367"/>
      <c r="T105" s="382"/>
      <c r="U105" s="405"/>
    </row>
    <row r="106" spans="1:21" x14ac:dyDescent="0.3">
      <c r="A106" s="112"/>
      <c r="B106" s="264" t="s">
        <v>193</v>
      </c>
      <c r="C106" s="275" t="str">
        <f>C97</f>
        <v>BIN 3.2*</v>
      </c>
      <c r="D106" s="274" t="str">
        <f>D97</f>
        <v>Voorkomen van vervuilings- en verontreinigingsbronnen</v>
      </c>
      <c r="E106" s="101" t="s">
        <v>31</v>
      </c>
      <c r="F106" s="101" t="s">
        <v>43</v>
      </c>
      <c r="G106" s="102"/>
      <c r="H106" s="25">
        <v>3</v>
      </c>
      <c r="I106" s="27"/>
      <c r="J106" s="327" t="str">
        <f t="shared" ref="J106" si="41">P106</f>
        <v/>
      </c>
      <c r="K106" s="34" t="str">
        <f t="shared" si="32"/>
        <v/>
      </c>
      <c r="L106" s="17">
        <f>R106</f>
        <v>0</v>
      </c>
      <c r="M106" s="361"/>
      <c r="N106" s="376"/>
      <c r="O106" s="377"/>
      <c r="P106" s="368" t="str">
        <f>IF(G106="goed",1,IF(G106="beter",2,IF(G106="uitstekend",3,IF(G106="nvt","nvt",""))))</f>
        <v/>
      </c>
      <c r="Q106" s="383" t="str">
        <f>IF(G106="nvt","nvt",IF(J106=0,"niet voldaan",IF(J106=1,"goed",IF(J106=2,"beter",IF(J106=3,"uitstekend","")))))</f>
        <v/>
      </c>
      <c r="R106" s="367"/>
      <c r="S106" s="368">
        <f>R106</f>
        <v>0</v>
      </c>
      <c r="T106" s="382" t="str">
        <f>IF(G106="nvt",0,IF(G106="goed",1,IF(G106="beter",2,IF(G106="uitstekend",3,""))))</f>
        <v/>
      </c>
      <c r="U106" s="404"/>
    </row>
    <row r="107" spans="1:21" customFormat="1" ht="13.8" customHeight="1" x14ac:dyDescent="0.3">
      <c r="A107" s="30"/>
      <c r="B107" s="227"/>
      <c r="C107" s="228"/>
      <c r="D107" s="231"/>
      <c r="E107" s="232"/>
      <c r="F107" s="232"/>
      <c r="G107" s="233"/>
      <c r="H107" s="234"/>
      <c r="I107" s="235"/>
      <c r="J107" s="338"/>
      <c r="K107" s="232" t="str">
        <f t="shared" si="32"/>
        <v/>
      </c>
      <c r="L107" s="232"/>
      <c r="M107" s="395" t="str">
        <f>IF(K107="nvt","pass",IF(P107="","",IF(P107&gt;=U107,"pass","niet voldaan")))</f>
        <v/>
      </c>
      <c r="N107" s="364"/>
      <c r="O107" s="368"/>
      <c r="P107" s="368"/>
      <c r="Q107" s="367" t="str">
        <f>IF(Q108="nvt","",IF(Q108="goed","goed",IF(Q108="beter","beter",IF(Q108="uitstekend","uitstekend",IF(Q108="","","niet voldaan")))))</f>
        <v/>
      </c>
      <c r="R107" s="367"/>
      <c r="S107" s="367"/>
      <c r="T107" s="382"/>
      <c r="U107" s="405"/>
    </row>
    <row r="108" spans="1:21" x14ac:dyDescent="0.3">
      <c r="A108" s="112"/>
      <c r="B108" s="220" t="s">
        <v>192</v>
      </c>
      <c r="C108" s="221" t="str">
        <f>C98</f>
        <v>BIN 3.3*</v>
      </c>
      <c r="D108" s="219" t="str">
        <f>D98</f>
        <v>Beperken van de emissies van bouwproducten in het binnenmilieu</v>
      </c>
      <c r="E108" s="101" t="s">
        <v>201</v>
      </c>
      <c r="F108" s="101" t="s">
        <v>29</v>
      </c>
      <c r="G108" s="102"/>
      <c r="H108" s="25">
        <v>3</v>
      </c>
      <c r="I108" s="27"/>
      <c r="J108" s="327" t="str">
        <f t="shared" ref="J108" si="42">P108</f>
        <v/>
      </c>
      <c r="K108" s="34" t="str">
        <f t="shared" si="32"/>
        <v/>
      </c>
      <c r="L108" s="17">
        <f>R108</f>
        <v>0</v>
      </c>
      <c r="M108" s="361"/>
      <c r="N108" s="376"/>
      <c r="O108" s="377"/>
      <c r="P108" s="368" t="str">
        <f>IF(G108="goed",1,IF(G108="beter",2,IF(G108="uitstekend",3,IF(G108="nvt","nvt",""))))</f>
        <v/>
      </c>
      <c r="Q108" s="367" t="str">
        <f>IF(G108="nvt","nvt",IF(P108=3,"uitstekend",IF(P108=0,"niet voldaan","")))</f>
        <v/>
      </c>
      <c r="R108" s="367"/>
      <c r="S108" s="368">
        <f>R108</f>
        <v>0</v>
      </c>
      <c r="T108" s="382" t="str">
        <f>IF(G108="nvt",0,IF(G108="goed",1,IF(G108="beter",2,IF(G108="uitstekend",3,""))))</f>
        <v/>
      </c>
      <c r="U108" s="404"/>
    </row>
    <row r="109" spans="1:21" customFormat="1" ht="13.8" customHeight="1" x14ac:dyDescent="0.3">
      <c r="A109" s="30"/>
      <c r="B109" s="227"/>
      <c r="C109" s="228"/>
      <c r="D109" s="231"/>
      <c r="E109" s="232"/>
      <c r="F109" s="232"/>
      <c r="G109" s="233"/>
      <c r="H109" s="234"/>
      <c r="I109" s="235"/>
      <c r="J109" s="338"/>
      <c r="K109" s="232" t="str">
        <f t="shared" si="32"/>
        <v/>
      </c>
      <c r="L109" s="232"/>
      <c r="M109" s="395" t="str">
        <f>IF(K109="nvt","pass",IF(P109="","",IF(P109&gt;=U109,"pass","niet voldaan")))</f>
        <v/>
      </c>
      <c r="N109" s="364"/>
      <c r="O109" s="368"/>
      <c r="P109" s="368"/>
      <c r="Q109" s="367" t="str">
        <f>IF(Q110="nvt","",IF(Q110="goed","goed",IF(Q110="beter","beter",IF(Q110="uitstekend","uitstekend",IF(Q110="","","niet voldaan")))))</f>
        <v/>
      </c>
      <c r="R109" s="367"/>
      <c r="S109" s="367"/>
      <c r="T109" s="382"/>
      <c r="U109" s="405"/>
    </row>
    <row r="110" spans="1:21" x14ac:dyDescent="0.3">
      <c r="A110" s="112"/>
      <c r="B110" s="264" t="s">
        <v>193</v>
      </c>
      <c r="C110" s="275" t="str">
        <f>C108</f>
        <v>BIN 3.3*</v>
      </c>
      <c r="D110" s="274" t="str">
        <f>D108</f>
        <v>Beperken van de emissies van bouwproducten in het binnenmilieu</v>
      </c>
      <c r="E110" s="101" t="s">
        <v>201</v>
      </c>
      <c r="F110" s="101" t="s">
        <v>29</v>
      </c>
      <c r="G110" s="102"/>
      <c r="H110" s="25">
        <v>3</v>
      </c>
      <c r="I110" s="27"/>
      <c r="J110" s="327" t="str">
        <f t="shared" ref="J110" si="43">P110</f>
        <v/>
      </c>
      <c r="K110" s="34" t="str">
        <f t="shared" si="32"/>
        <v/>
      </c>
      <c r="L110" s="17">
        <f>R110</f>
        <v>0</v>
      </c>
      <c r="M110" s="361"/>
      <c r="N110" s="376"/>
      <c r="O110" s="377"/>
      <c r="P110" s="368" t="str">
        <f>IF(G110="goed",1,IF(G110="beter",2,IF(G110="uitstekend",3,IF(G110="nvt","nvt",""))))</f>
        <v/>
      </c>
      <c r="Q110" s="367" t="str">
        <f>IF(G110="nvt","nvt",IF(P110=3,"uitstekend",IF(P110=0,"niet voldaan","")))</f>
        <v/>
      </c>
      <c r="R110" s="367"/>
      <c r="S110" s="368">
        <f>R110</f>
        <v>0</v>
      </c>
      <c r="T110" s="382" t="str">
        <f>IF(G110="nvt",0,IF(G110="goed",1,IF(G110="beter",2,IF(G110="uitstekend",3,""))))</f>
        <v/>
      </c>
      <c r="U110" s="404"/>
    </row>
    <row r="111" spans="1:21" x14ac:dyDescent="0.3">
      <c r="A111" s="23"/>
      <c r="B111" s="23"/>
      <c r="C111" s="23"/>
      <c r="D111" s="23"/>
      <c r="E111" s="23"/>
      <c r="F111" s="23"/>
      <c r="G111" s="23"/>
      <c r="H111" s="23"/>
      <c r="I111" s="23"/>
      <c r="J111" s="340"/>
      <c r="K111" s="23"/>
      <c r="L111" s="23"/>
      <c r="M111" s="361"/>
      <c r="N111" s="376"/>
      <c r="O111" s="377"/>
      <c r="P111" s="368"/>
      <c r="Q111" s="367"/>
      <c r="R111" s="367"/>
      <c r="S111" s="368"/>
      <c r="T111" s="382"/>
      <c r="U111" s="404"/>
    </row>
    <row r="112" spans="1:21" customFormat="1" ht="13.8" customHeight="1" x14ac:dyDescent="0.3">
      <c r="A112" s="30"/>
      <c r="B112" s="256"/>
      <c r="C112" s="257" t="str">
        <f>'overzicht alle'!B73</f>
        <v>BIN 4*</v>
      </c>
      <c r="D112" s="257" t="str">
        <f>'overzicht alle'!C73</f>
        <v>Visueel comfort</v>
      </c>
      <c r="E112" s="257"/>
      <c r="F112" s="258" t="str">
        <f>'overzicht alle'!F73</f>
        <v>beter</v>
      </c>
      <c r="G112" s="257"/>
      <c r="H112" s="257"/>
      <c r="I112" s="257"/>
      <c r="J112" s="335"/>
      <c r="K112" s="320" t="str">
        <f>Q112</f>
        <v/>
      </c>
      <c r="L112" s="258"/>
      <c r="M112" s="395" t="str">
        <f>IF(K112="nvt","pass",IF(P112="","",IF(P112&gt;=U112,"pass","niet voldaan")))</f>
        <v/>
      </c>
      <c r="N112" s="364"/>
      <c r="O112" s="368"/>
      <c r="P112" s="368" t="str" cm="1">
        <f t="array" ref="P112">IF(OR(P115:P122=0,P113=0),0,IF(AND(P113=3,P115:P122=3,OR(P114=0,P114="")),2,IF(AND(P113=3,P115:P122=3,P114&gt;0.5),3,"")))</f>
        <v/>
      </c>
      <c r="Q112" s="367" t="str">
        <f>IF(P112="","",IF(P112&lt;1,"niet voldaan",IF(P112&lt;2,"goed",IF(P112&lt;3,"beter","uitstekend"))))</f>
        <v/>
      </c>
      <c r="R112" s="367"/>
      <c r="S112" s="367"/>
      <c r="T112" s="382"/>
      <c r="U112" s="405">
        <f>IF(F112="uitstekend",3,IF(F112="beter",2,IF(F112="goed",1,0)))</f>
        <v>2</v>
      </c>
    </row>
    <row r="113" spans="1:21" x14ac:dyDescent="0.3">
      <c r="A113" s="112"/>
      <c r="B113" s="31"/>
      <c r="C113" s="4" t="str">
        <f>'overzicht alle'!B74</f>
        <v>BIN 4.1.1*</v>
      </c>
      <c r="D113" s="219" t="str">
        <f>'overzicht alle'!C74</f>
        <v>Daglichttoetreding</v>
      </c>
      <c r="E113" s="101" t="str">
        <f>'overzicht alle'!E74</f>
        <v>verplicht</v>
      </c>
      <c r="F113" s="101" t="str">
        <f>'overzicht alle'!F74</f>
        <v>voldaan</v>
      </c>
      <c r="G113" s="102"/>
      <c r="H113" s="25"/>
      <c r="I113" s="27"/>
      <c r="J113" s="327" t="str">
        <f t="shared" ref="J113:J122" si="44">P113</f>
        <v/>
      </c>
      <c r="K113" s="34" t="str">
        <f t="shared" ref="K113:L122" si="45">Q113</f>
        <v/>
      </c>
      <c r="L113" s="17">
        <f t="shared" si="45"/>
        <v>0</v>
      </c>
      <c r="M113" s="361"/>
      <c r="N113" s="376"/>
      <c r="O113" s="377"/>
      <c r="P113" s="368" t="str">
        <f t="shared" ref="P113" si="46">IF(G113="voldaan",3,IF(G113="niet voldaan",0,IF(G113="nvt",0,"")))</f>
        <v/>
      </c>
      <c r="Q113" s="367" t="str">
        <f t="shared" ref="Q113" si="47">IF(G113="nvt","nvt",IF(P113=3,"uitstekend",IF(P113=0,"niet voldaan","")))</f>
        <v/>
      </c>
      <c r="R113" s="367"/>
      <c r="S113" s="368">
        <f t="shared" ref="S113:S122" si="48">R113</f>
        <v>0</v>
      </c>
      <c r="T113" s="382"/>
      <c r="U113" s="404"/>
    </row>
    <row r="114" spans="1:21" x14ac:dyDescent="0.3">
      <c r="A114" s="112"/>
      <c r="B114" s="31"/>
      <c r="C114" s="4" t="str">
        <f>'overzicht alle'!B75</f>
        <v>BIN 4.1.2*</v>
      </c>
      <c r="D114" s="219" t="str">
        <f>'overzicht alle'!C75</f>
        <v>Verhoogde daglichtblootstelling</v>
      </c>
      <c r="E114" s="101" t="str">
        <f>'overzicht alle'!E75</f>
        <v>vrij</v>
      </c>
      <c r="F114" s="101" t="str">
        <f>'overzicht alle'!F75</f>
        <v>goed</v>
      </c>
      <c r="G114" s="102"/>
      <c r="H114" s="25">
        <v>3</v>
      </c>
      <c r="I114" s="27"/>
      <c r="J114" s="327" t="str">
        <f t="shared" si="44"/>
        <v/>
      </c>
      <c r="K114" s="34" t="str">
        <f t="shared" si="45"/>
        <v/>
      </c>
      <c r="L114" s="17">
        <f t="shared" si="45"/>
        <v>0</v>
      </c>
      <c r="M114" s="361"/>
      <c r="N114" s="376"/>
      <c r="O114" s="377"/>
      <c r="P114" s="368" t="str">
        <f>IF(G114="goed",1,IF(G114="beter",2,IF(G114="uitstekend",3,IF(G114="nvt",0,""))))</f>
        <v/>
      </c>
      <c r="Q114" s="383" t="str">
        <f>IF(G114="nvt","nvt",IF(J114=0,"niet voldaan",IF(J114=1,"goed",IF(J114=2,"beter",IF(J114=3,"uitstekend","")))))</f>
        <v/>
      </c>
      <c r="R114" s="367"/>
      <c r="S114" s="368">
        <f>R114</f>
        <v>0</v>
      </c>
      <c r="T114" s="382" t="str">
        <f>IF(G114="nvt",0,IF(G114="goed",1,IF(G114="beter",2,IF(G114="uitstekend",3,""))))</f>
        <v/>
      </c>
      <c r="U114" s="404"/>
    </row>
    <row r="115" spans="1:21" x14ac:dyDescent="0.3">
      <c r="A115" s="112"/>
      <c r="B115" s="31"/>
      <c r="C115" s="4" t="str">
        <f>'overzicht alle'!B76</f>
        <v>BIN 4.2*</v>
      </c>
      <c r="D115" s="219" t="str">
        <f>'overzicht alle'!C76</f>
        <v>Verblinding</v>
      </c>
      <c r="E115" s="101" t="str">
        <f>'overzicht alle'!E76</f>
        <v>verplicht</v>
      </c>
      <c r="F115" s="101" t="str">
        <f>'overzicht alle'!F76</f>
        <v>voldaan</v>
      </c>
      <c r="G115" s="102"/>
      <c r="H115" s="25">
        <v>3</v>
      </c>
      <c r="I115" s="27"/>
      <c r="J115" s="327" t="str">
        <f t="shared" si="44"/>
        <v/>
      </c>
      <c r="K115" s="34" t="str">
        <f t="shared" si="45"/>
        <v/>
      </c>
      <c r="L115" s="17">
        <f t="shared" si="45"/>
        <v>0</v>
      </c>
      <c r="M115" s="361"/>
      <c r="N115" s="376"/>
      <c r="O115" s="377"/>
      <c r="P115" s="368" t="str">
        <f t="shared" ref="P115:P122" si="49">IF(G115="voldaan",3,IF(G115="niet voldaan",0,IF(G115="nvt",0,"")))</f>
        <v/>
      </c>
      <c r="Q115" s="367" t="str">
        <f t="shared" ref="Q115:Q122" si="50">IF(G115="nvt","nvt",IF(P115=3,"uitstekend",IF(P115=0,"niet voldaan","")))</f>
        <v/>
      </c>
      <c r="R115" s="367"/>
      <c r="S115" s="368">
        <f t="shared" si="48"/>
        <v>0</v>
      </c>
      <c r="T115" s="382"/>
      <c r="U115" s="404"/>
    </row>
    <row r="116" spans="1:21" x14ac:dyDescent="0.3">
      <c r="A116" s="112"/>
      <c r="B116" s="31"/>
      <c r="C116" s="4" t="str">
        <f>'overzicht alle'!B77</f>
        <v>BIN 4.3*</v>
      </c>
      <c r="D116" s="219" t="str">
        <f>'overzicht alle'!C77</f>
        <v>Basiseisen kunstlicht conform NBN EN 12464-1/2 </v>
      </c>
      <c r="E116" s="101" t="str">
        <f>'overzicht alle'!E77</f>
        <v>verplicht</v>
      </c>
      <c r="F116" s="101" t="str">
        <f>'overzicht alle'!F77</f>
        <v>voldaan</v>
      </c>
      <c r="G116" s="102"/>
      <c r="H116" s="25">
        <v>3</v>
      </c>
      <c r="I116" s="27"/>
      <c r="J116" s="327" t="str">
        <f t="shared" si="44"/>
        <v/>
      </c>
      <c r="K116" s="34" t="str">
        <f t="shared" si="45"/>
        <v/>
      </c>
      <c r="L116" s="17">
        <f t="shared" si="45"/>
        <v>0</v>
      </c>
      <c r="M116" s="361"/>
      <c r="N116" s="376"/>
      <c r="O116" s="377"/>
      <c r="P116" s="368" t="str">
        <f t="shared" si="49"/>
        <v/>
      </c>
      <c r="Q116" s="367" t="str">
        <f t="shared" si="50"/>
        <v/>
      </c>
      <c r="R116" s="367"/>
      <c r="S116" s="368">
        <f t="shared" si="48"/>
        <v>0</v>
      </c>
      <c r="T116" s="382"/>
      <c r="U116" s="404"/>
    </row>
    <row r="117" spans="1:21" x14ac:dyDescent="0.3">
      <c r="A117" s="112"/>
      <c r="B117" s="31"/>
      <c r="C117" s="4" t="str">
        <f>'overzicht alle'!B78</f>
        <v>BIN 4.4*</v>
      </c>
      <c r="D117" s="219" t="str">
        <f>'overzicht alle'!C78</f>
        <v>(Uit)Zicht</v>
      </c>
      <c r="E117" s="101" t="str">
        <f>'overzicht alle'!E78</f>
        <v>verplicht</v>
      </c>
      <c r="F117" s="101" t="str">
        <f>'overzicht alle'!F78</f>
        <v>voldaan</v>
      </c>
      <c r="G117" s="102"/>
      <c r="H117" s="25">
        <v>3</v>
      </c>
      <c r="I117" s="27"/>
      <c r="J117" s="327" t="str">
        <f t="shared" si="44"/>
        <v/>
      </c>
      <c r="K117" s="34" t="str">
        <f t="shared" si="45"/>
        <v/>
      </c>
      <c r="L117" s="17">
        <f t="shared" si="45"/>
        <v>0</v>
      </c>
      <c r="M117" s="361"/>
      <c r="N117" s="376"/>
      <c r="O117" s="377"/>
      <c r="P117" s="368" t="str">
        <f t="shared" si="49"/>
        <v/>
      </c>
      <c r="Q117" s="367" t="str">
        <f t="shared" si="50"/>
        <v/>
      </c>
      <c r="R117" s="367"/>
      <c r="S117" s="368">
        <f t="shared" si="48"/>
        <v>0</v>
      </c>
      <c r="T117" s="382"/>
      <c r="U117" s="404"/>
    </row>
    <row r="118" spans="1:21" x14ac:dyDescent="0.3">
      <c r="A118" s="112"/>
      <c r="B118" s="31"/>
      <c r="C118" s="4" t="str">
        <f>'overzicht alle'!B79</f>
        <v>BIN 4.5*</v>
      </c>
      <c r="D118" s="219" t="str">
        <f>'overzicht alle'!C79</f>
        <v>Zonlichttoetreding</v>
      </c>
      <c r="E118" s="101" t="str">
        <f>'overzicht alle'!E79</f>
        <v>verplicht</v>
      </c>
      <c r="F118" s="101" t="str">
        <f>'overzicht alle'!F79</f>
        <v>voldaan</v>
      </c>
      <c r="G118" s="102"/>
      <c r="H118" s="25">
        <v>3</v>
      </c>
      <c r="I118" s="27"/>
      <c r="J118" s="327" t="str">
        <f t="shared" si="44"/>
        <v/>
      </c>
      <c r="K118" s="34" t="str">
        <f t="shared" si="45"/>
        <v/>
      </c>
      <c r="L118" s="17">
        <f t="shared" si="45"/>
        <v>0</v>
      </c>
      <c r="M118" s="361"/>
      <c r="N118" s="376"/>
      <c r="O118" s="377"/>
      <c r="P118" s="368" t="str">
        <f t="shared" si="49"/>
        <v/>
      </c>
      <c r="Q118" s="367" t="str">
        <f t="shared" si="50"/>
        <v/>
      </c>
      <c r="R118" s="367"/>
      <c r="S118" s="368">
        <f t="shared" si="48"/>
        <v>0</v>
      </c>
      <c r="T118" s="382"/>
      <c r="U118" s="404"/>
    </row>
    <row r="119" spans="1:21" x14ac:dyDescent="0.3">
      <c r="A119" s="112"/>
      <c r="B119" s="31"/>
      <c r="C119" s="4" t="str">
        <f>'overzicht alle'!B80</f>
        <v>BIN 4.6*</v>
      </c>
      <c r="D119" s="219" t="str">
        <f>'overzicht alle'!C80</f>
        <v>Zicht naar buiten bij gesloten zonnewering</v>
      </c>
      <c r="E119" s="101" t="str">
        <f>'overzicht alle'!E80</f>
        <v>verplicht</v>
      </c>
      <c r="F119" s="101" t="str">
        <f>'overzicht alle'!F80</f>
        <v>voldaan</v>
      </c>
      <c r="G119" s="102"/>
      <c r="H119" s="25"/>
      <c r="I119" s="27"/>
      <c r="J119" s="327" t="str">
        <f t="shared" si="44"/>
        <v/>
      </c>
      <c r="K119" s="34" t="str">
        <f t="shared" si="45"/>
        <v/>
      </c>
      <c r="L119" s="17">
        <f t="shared" si="45"/>
        <v>0</v>
      </c>
      <c r="M119" s="361"/>
      <c r="N119" s="376"/>
      <c r="O119" s="377"/>
      <c r="P119" s="368" t="str">
        <f t="shared" si="49"/>
        <v/>
      </c>
      <c r="Q119" s="367" t="str">
        <f t="shared" si="50"/>
        <v/>
      </c>
      <c r="R119" s="367"/>
      <c r="S119" s="368">
        <f t="shared" si="48"/>
        <v>0</v>
      </c>
      <c r="T119" s="382"/>
      <c r="U119" s="404"/>
    </row>
    <row r="120" spans="1:21" x14ac:dyDescent="0.3">
      <c r="A120" s="112"/>
      <c r="B120" s="31"/>
      <c r="C120" s="4" t="str">
        <f>'overzicht alle'!B81</f>
        <v>BIN 4.7*</v>
      </c>
      <c r="D120" s="219" t="str">
        <f>'overzicht alle'!C81</f>
        <v>Betere kleurweergave kunstlicht</v>
      </c>
      <c r="E120" s="101" t="str">
        <f>'overzicht alle'!E81</f>
        <v>verplicht</v>
      </c>
      <c r="F120" s="101" t="str">
        <f>'overzicht alle'!F81</f>
        <v>voldaan</v>
      </c>
      <c r="G120" s="102"/>
      <c r="H120" s="25"/>
      <c r="I120" s="27"/>
      <c r="J120" s="327" t="str">
        <f t="shared" si="44"/>
        <v/>
      </c>
      <c r="K120" s="34" t="str">
        <f t="shared" si="45"/>
        <v/>
      </c>
      <c r="L120" s="17">
        <f t="shared" si="45"/>
        <v>0</v>
      </c>
      <c r="M120" s="361"/>
      <c r="N120" s="376"/>
      <c r="O120" s="377"/>
      <c r="P120" s="368" t="str">
        <f t="shared" si="49"/>
        <v/>
      </c>
      <c r="Q120" s="367" t="str">
        <f t="shared" si="50"/>
        <v/>
      </c>
      <c r="R120" s="367"/>
      <c r="S120" s="368">
        <f t="shared" si="48"/>
        <v>0</v>
      </c>
      <c r="T120" s="382"/>
      <c r="U120" s="404"/>
    </row>
    <row r="121" spans="1:21" x14ac:dyDescent="0.3">
      <c r="A121" s="112"/>
      <c r="B121" s="31"/>
      <c r="C121" s="4" t="str">
        <f>'overzicht alle'!B82</f>
        <v>BIN 4.8*</v>
      </c>
      <c r="D121" s="219" t="str">
        <f>'overzicht alle'!C82</f>
        <v>Kleurtemperatuur kunstlicht</v>
      </c>
      <c r="E121" s="101" t="str">
        <f>'overzicht alle'!E82</f>
        <v>verplicht</v>
      </c>
      <c r="F121" s="101" t="str">
        <f>'overzicht alle'!F82</f>
        <v>voldaan</v>
      </c>
      <c r="G121" s="102"/>
      <c r="H121" s="25"/>
      <c r="I121" s="27"/>
      <c r="J121" s="327" t="str">
        <f t="shared" si="44"/>
        <v/>
      </c>
      <c r="K121" s="34" t="str">
        <f t="shared" si="45"/>
        <v/>
      </c>
      <c r="L121" s="17">
        <f t="shared" si="45"/>
        <v>0</v>
      </c>
      <c r="M121" s="361"/>
      <c r="N121" s="376"/>
      <c r="O121" s="377"/>
      <c r="P121" s="368" t="str">
        <f t="shared" si="49"/>
        <v/>
      </c>
      <c r="Q121" s="367" t="str">
        <f t="shared" si="50"/>
        <v/>
      </c>
      <c r="R121" s="367"/>
      <c r="S121" s="368">
        <f t="shared" si="48"/>
        <v>0</v>
      </c>
      <c r="T121" s="382"/>
      <c r="U121" s="404"/>
    </row>
    <row r="122" spans="1:21" x14ac:dyDescent="0.3">
      <c r="A122" s="112"/>
      <c r="B122" s="31"/>
      <c r="C122" s="4" t="str">
        <f>'overzicht alle'!B83</f>
        <v>BIN 4.9*</v>
      </c>
      <c r="D122" s="219" t="str">
        <f>'overzicht alle'!C83</f>
        <v>Glaskeuze i.f.v. Kleurweergave</v>
      </c>
      <c r="E122" s="101" t="str">
        <f>'overzicht alle'!E83</f>
        <v>verplicht</v>
      </c>
      <c r="F122" s="101" t="str">
        <f>'overzicht alle'!F83</f>
        <v>voldaan</v>
      </c>
      <c r="G122" s="102"/>
      <c r="H122" s="25">
        <v>3</v>
      </c>
      <c r="I122" s="27"/>
      <c r="J122" s="327" t="str">
        <f t="shared" si="44"/>
        <v/>
      </c>
      <c r="K122" s="34" t="str">
        <f t="shared" si="45"/>
        <v/>
      </c>
      <c r="L122" s="17">
        <f t="shared" si="45"/>
        <v>0</v>
      </c>
      <c r="M122" s="361"/>
      <c r="N122" s="376"/>
      <c r="O122" s="377"/>
      <c r="P122" s="368" t="str">
        <f t="shared" si="49"/>
        <v/>
      </c>
      <c r="Q122" s="367" t="str">
        <f t="shared" si="50"/>
        <v/>
      </c>
      <c r="R122" s="367"/>
      <c r="S122" s="368">
        <f t="shared" si="48"/>
        <v>0</v>
      </c>
      <c r="T122" s="382"/>
      <c r="U122" s="404"/>
    </row>
    <row r="123" spans="1:21" x14ac:dyDescent="0.3">
      <c r="A123" s="23"/>
      <c r="B123" s="23"/>
      <c r="C123" s="23"/>
      <c r="D123" s="23"/>
      <c r="E123" s="23"/>
      <c r="F123" s="23"/>
      <c r="G123" s="23"/>
      <c r="H123" s="23"/>
      <c r="I123" s="23"/>
      <c r="J123" s="340"/>
      <c r="K123" s="23"/>
      <c r="L123" s="23"/>
      <c r="M123" s="361"/>
      <c r="N123" s="376"/>
      <c r="O123" s="377"/>
      <c r="P123" s="368"/>
      <c r="Q123" s="367"/>
      <c r="R123" s="367"/>
      <c r="S123" s="368"/>
      <c r="T123" s="382"/>
      <c r="U123" s="404"/>
    </row>
    <row r="124" spans="1:21" s="282" customFormat="1" ht="13.8" customHeight="1" x14ac:dyDescent="0.3">
      <c r="A124" s="30"/>
      <c r="B124" s="256"/>
      <c r="C124" s="257" t="str">
        <f>'overzicht alle'!B84</f>
        <v>BIN 5*</v>
      </c>
      <c r="D124" s="257" t="str">
        <f>'overzicht alle'!C84</f>
        <v>Straling</v>
      </c>
      <c r="E124" s="258"/>
      <c r="F124" s="258" t="str">
        <f>'overzicht alle'!F84</f>
        <v>uitstekend</v>
      </c>
      <c r="G124" s="257"/>
      <c r="H124" s="257"/>
      <c r="I124" s="257"/>
      <c r="J124" s="335"/>
      <c r="K124" s="320" t="str">
        <f t="shared" ref="K124" si="51">Q124</f>
        <v/>
      </c>
      <c r="L124" s="258"/>
      <c r="M124" s="395" t="str">
        <f>IF(K124="nvt","pass",IF(P124="","",IF(P124&gt;=U124,"pass","niet voldaan")))</f>
        <v/>
      </c>
      <c r="N124" s="364"/>
      <c r="O124" s="368"/>
      <c r="P124" s="368" t="str">
        <f>IF((P125=0),0,IFERROR(AVERAGE(P125),""))</f>
        <v/>
      </c>
      <c r="Q124" s="367" t="str">
        <f>IF(P124="","",IF(P124&lt;1,"niet voldaan",IF(P124&lt;2,"goed",IF(P124&lt;3,"beter","uitstekend"))))</f>
        <v/>
      </c>
      <c r="R124" s="367"/>
      <c r="S124" s="367"/>
      <c r="T124" s="382"/>
      <c r="U124" s="405">
        <f>IF(F124="uitstekend",3,IF(F124="beter",2,IF(F124="goed",1,0)))</f>
        <v>3</v>
      </c>
    </row>
    <row r="125" spans="1:21" x14ac:dyDescent="0.3">
      <c r="A125" s="112"/>
      <c r="B125" s="31"/>
      <c r="C125" s="4" t="str">
        <f>'overzicht alle'!B85</f>
        <v>BIN 5.1</v>
      </c>
      <c r="D125" s="219" t="str">
        <f>'overzicht alle'!C85</f>
        <v>Elektromagnetische straling van wisselspanning (50Hz)</v>
      </c>
      <c r="E125" s="101" t="str">
        <f>'overzicht alle'!E85</f>
        <v>verplicht</v>
      </c>
      <c r="F125" s="101" t="str">
        <f>'overzicht alle'!F85</f>
        <v>voldaan</v>
      </c>
      <c r="G125" s="102"/>
      <c r="H125" s="25"/>
      <c r="I125" s="27"/>
      <c r="J125" s="327" t="str">
        <f t="shared" ref="J125" si="52">P125</f>
        <v/>
      </c>
      <c r="K125" s="34"/>
      <c r="L125" s="17"/>
      <c r="M125" s="361"/>
      <c r="N125" s="376"/>
      <c r="O125" s="377"/>
      <c r="P125" s="368" t="str">
        <f t="shared" ref="P125" si="53">IF(G125="voldaan",3,IF(G125="niet voldaan",0,IF(G125="nvt",0,"")))</f>
        <v/>
      </c>
      <c r="Q125" s="367" t="str">
        <f t="shared" ref="Q125" si="54">IF(G125="nvt","nvt",IF(P125=3,"uitstekend",IF(P125=0,"niet voldaan","")))</f>
        <v/>
      </c>
      <c r="R125" s="367"/>
      <c r="S125" s="368">
        <f t="shared" ref="S125" si="55">R125</f>
        <v>0</v>
      </c>
      <c r="T125" s="382"/>
      <c r="U125" s="404"/>
    </row>
    <row r="126" spans="1:21" x14ac:dyDescent="0.3">
      <c r="A126" s="23"/>
      <c r="B126" s="23"/>
      <c r="C126" s="23"/>
      <c r="D126" s="23"/>
      <c r="E126" s="23"/>
      <c r="F126" s="23"/>
      <c r="G126" s="23"/>
      <c r="H126" s="23"/>
      <c r="I126" s="23"/>
      <c r="J126" s="340"/>
      <c r="K126" s="23"/>
      <c r="L126" s="23"/>
      <c r="M126" s="361"/>
      <c r="N126" s="376"/>
      <c r="O126" s="377"/>
      <c r="P126" s="368"/>
      <c r="Q126" s="367"/>
      <c r="R126" s="367"/>
      <c r="S126" s="368"/>
      <c r="T126" s="382"/>
      <c r="U126" s="404"/>
    </row>
    <row r="127" spans="1:21" customFormat="1" ht="13.8" customHeight="1" x14ac:dyDescent="0.3">
      <c r="A127" s="30"/>
      <c r="B127" s="256"/>
      <c r="C127" s="257" t="str">
        <f>'overzicht alle'!B86</f>
        <v>SOC 1</v>
      </c>
      <c r="D127" s="257" t="str">
        <f>'overzicht alle'!C86</f>
        <v>Erfgoedwaarde</v>
      </c>
      <c r="E127" s="257"/>
      <c r="F127" s="258" t="str">
        <f>'overzicht alle'!F86</f>
        <v>uitstekend</v>
      </c>
      <c r="G127" s="257"/>
      <c r="H127" s="257"/>
      <c r="I127" s="257"/>
      <c r="J127" s="335"/>
      <c r="K127" s="320" t="str">
        <f t="shared" ref="K127:K129" si="56">Q127</f>
        <v/>
      </c>
      <c r="L127" s="258"/>
      <c r="M127" s="395" t="str">
        <f>IF(K127="nvt","pass",IF(P127="","",IF(P127&gt;=U127,"pass","niet voldaan")))</f>
        <v/>
      </c>
      <c r="N127" s="364"/>
      <c r="O127" s="368"/>
      <c r="P127" s="368" t="str">
        <f>IF(OR(P128=0,P129=0),0,IFERROR(AVERAGE(P128:P129),""))</f>
        <v/>
      </c>
      <c r="Q127" s="367" t="str">
        <f>IF(AND(Q128="nvt",Q129="nvt"),"nvt",IF(P127="","",IF(P127&lt;1,"niet voldaan",IF(P127&lt;2,"goed",IF(P127&lt;3,"beter","uitstekend")))))</f>
        <v/>
      </c>
      <c r="R127" s="367"/>
      <c r="S127" s="367"/>
      <c r="T127" s="382"/>
      <c r="U127" s="405">
        <f>IF(F127="uitstekend",3,IF(F127="beter",2,IF(F127="goed",1,0)))</f>
        <v>3</v>
      </c>
    </row>
    <row r="128" spans="1:21" x14ac:dyDescent="0.3">
      <c r="A128" s="112"/>
      <c r="B128" s="31"/>
      <c r="C128" s="4" t="str">
        <f>'overzicht alle'!B87</f>
        <v>SOC 1.1</v>
      </c>
      <c r="D128" s="219" t="str">
        <f>'overzicht alle'!C87</f>
        <v>Inventaris &amp; analyse</v>
      </c>
      <c r="E128" s="101" t="str">
        <f>'overzicht alle'!E87</f>
        <v>verplicht</v>
      </c>
      <c r="F128" s="101" t="str">
        <f>'overzicht alle'!F87</f>
        <v>uitstekend</v>
      </c>
      <c r="G128" s="102"/>
      <c r="H128" s="25"/>
      <c r="I128" s="27"/>
      <c r="J128" s="327" t="str">
        <f t="shared" ref="J128:J129" si="57">P128</f>
        <v/>
      </c>
      <c r="K128" s="34" t="str">
        <f t="shared" si="56"/>
        <v/>
      </c>
      <c r="L128" s="17">
        <f>R128</f>
        <v>0</v>
      </c>
      <c r="M128" s="361"/>
      <c r="N128" s="376"/>
      <c r="O128" s="377"/>
      <c r="P128" s="368" t="str">
        <f>IF(G128="voldaan",3,IF(G128="niet voldaan",0,""))</f>
        <v/>
      </c>
      <c r="Q128" s="383" t="str">
        <f>IF(G128="nvt","nvt",IF(J128=0,"niet voldaan",IF(J128=1,"goed",IF(J128=2,"beter",IF(J128=3,"uitstekend","")))))</f>
        <v/>
      </c>
      <c r="R128" s="367"/>
      <c r="S128" s="368">
        <f>R128</f>
        <v>0</v>
      </c>
      <c r="T128" s="382"/>
      <c r="U128" s="404"/>
    </row>
    <row r="129" spans="1:21" x14ac:dyDescent="0.3">
      <c r="A129" s="112"/>
      <c r="B129" s="31"/>
      <c r="C129" s="4" t="str">
        <f>'overzicht alle'!B88</f>
        <v>SOC 1.2</v>
      </c>
      <c r="D129" s="219" t="str">
        <f>'overzicht alle'!C88</f>
        <v>Advies lokale overheid</v>
      </c>
      <c r="E129" s="101" t="str">
        <f>'overzicht alle'!E88</f>
        <v>verplicht</v>
      </c>
      <c r="F129" s="101" t="str">
        <f>'overzicht alle'!F88</f>
        <v>uitstekend</v>
      </c>
      <c r="G129" s="102"/>
      <c r="H129" s="25"/>
      <c r="I129" s="27"/>
      <c r="J129" s="327" t="str">
        <f t="shared" si="57"/>
        <v/>
      </c>
      <c r="K129" s="34" t="str">
        <f t="shared" si="56"/>
        <v/>
      </c>
      <c r="L129" s="17">
        <f>R129</f>
        <v>0</v>
      </c>
      <c r="M129" s="361"/>
      <c r="N129" s="376"/>
      <c r="O129" s="377"/>
      <c r="P129" s="368" t="str">
        <f>IF(G129="voldaan",3,IF(G129="niet voldaan",0,""))</f>
        <v/>
      </c>
      <c r="Q129" s="383" t="str">
        <f>IF(G129="nvt","nvt",IF(J129=0,"niet voldaan",IF(J129=1,"goed",IF(J129=2,"beter",IF(J129=3,"uitstekend","")))))</f>
        <v/>
      </c>
      <c r="R129" s="367"/>
      <c r="S129" s="368">
        <f>R129</f>
        <v>0</v>
      </c>
      <c r="T129" s="382"/>
      <c r="U129" s="404"/>
    </row>
    <row r="130" spans="1:21" x14ac:dyDescent="0.3">
      <c r="A130" s="23"/>
      <c r="B130" s="23"/>
      <c r="C130" s="23"/>
      <c r="D130" s="23"/>
      <c r="E130" s="23"/>
      <c r="F130" s="23"/>
      <c r="G130" s="23"/>
      <c r="H130" s="23"/>
      <c r="I130" s="23"/>
      <c r="J130" s="340"/>
      <c r="K130" s="23"/>
      <c r="L130" s="23"/>
      <c r="M130" s="361"/>
      <c r="N130" s="376"/>
      <c r="O130" s="377"/>
      <c r="P130" s="368"/>
      <c r="Q130" s="367"/>
      <c r="R130" s="367"/>
      <c r="S130" s="368"/>
      <c r="T130" s="382"/>
      <c r="U130" s="404"/>
    </row>
    <row r="131" spans="1:21" customFormat="1" ht="13.8" customHeight="1" x14ac:dyDescent="0.3">
      <c r="A131" s="30"/>
      <c r="B131" s="256"/>
      <c r="C131" s="257" t="str">
        <f>'overzicht alle'!B89</f>
        <v>SOC 2</v>
      </c>
      <c r="D131" s="257" t="str">
        <f>'overzicht alle'!C89</f>
        <v>Sociaal veilig ontwerpen</v>
      </c>
      <c r="E131" s="257"/>
      <c r="F131" s="258" t="str">
        <f>'overzicht alle'!F89</f>
        <v>beter</v>
      </c>
      <c r="G131" s="257"/>
      <c r="H131" s="257"/>
      <c r="I131" s="257"/>
      <c r="J131" s="335"/>
      <c r="K131" s="320" t="str">
        <f>Q131</f>
        <v/>
      </c>
      <c r="L131" s="258"/>
      <c r="M131" s="395" t="str">
        <f>IF(K131="nvt","pass",IF(P131="","",IF(P131&gt;=U131,"pass","niet voldaan")))</f>
        <v/>
      </c>
      <c r="N131" s="364"/>
      <c r="O131" s="368"/>
      <c r="P131" s="368" t="str">
        <f>P132</f>
        <v/>
      </c>
      <c r="Q131" s="367" t="str">
        <f>IF(P131="","",IF(P131&lt;1,"niet voldaan",IF(P131&lt;2,"goed",IF(P131&lt;3,"beter","uitstekend"))))</f>
        <v/>
      </c>
      <c r="R131" s="367"/>
      <c r="S131" s="367"/>
      <c r="T131" s="382" t="str">
        <f>IF(G131="niet voldaan",0,IF(G131="goed",1,IF(G131="beter",2,IF(G131="uitstekend",3,""))))</f>
        <v/>
      </c>
      <c r="U131" s="405">
        <f>IF(F131="uitstekend",3,IF(F131="beter",2,IF(F131="goed",1,0)))</f>
        <v>2</v>
      </c>
    </row>
    <row r="132" spans="1:21" x14ac:dyDescent="0.3">
      <c r="A132" s="112"/>
      <c r="B132" s="31"/>
      <c r="C132" s="4" t="str">
        <f>'overzicht alle'!B90</f>
        <v>SOC 2.1</v>
      </c>
      <c r="D132" s="219" t="str">
        <f>'overzicht alle'!C90</f>
        <v>checklist sociciaal veilig ontwerpen</v>
      </c>
      <c r="E132" s="101" t="str">
        <f>'overzicht alle'!E90</f>
        <v>verplicht</v>
      </c>
      <c r="F132" s="101" t="str">
        <f>'overzicht alle'!F90</f>
        <v>beter</v>
      </c>
      <c r="G132" s="102"/>
      <c r="H132" s="25"/>
      <c r="I132" s="27"/>
      <c r="J132" s="327" t="str">
        <f t="shared" ref="J132" si="58">P132</f>
        <v/>
      </c>
      <c r="K132" s="34" t="str">
        <f>Q132</f>
        <v/>
      </c>
      <c r="L132" s="17">
        <f>R132</f>
        <v>0</v>
      </c>
      <c r="M132" s="361"/>
      <c r="N132" s="376"/>
      <c r="O132" s="377"/>
      <c r="P132" s="368" t="str">
        <f>IF(G132="goed",1,IF(G132="beter",2,IF(G132="uitstekend",3,IF(G132="nvt",0,""))))</f>
        <v/>
      </c>
      <c r="Q132" s="383" t="str">
        <f>IF(G132="nvt","nvt",IF(J132=0,"niet voldaan",IF(J132=1,"goed",IF(J132=2,"beter",IF(J132=3,"uitstekend","")))))</f>
        <v/>
      </c>
      <c r="R132" s="367"/>
      <c r="S132" s="368">
        <f>R132</f>
        <v>0</v>
      </c>
      <c r="T132" s="382" t="str">
        <f>IF(G132="nvt",0,IF(G132="goed",1,IF(G132="beter",2,IF(G132="uitstekend",3,""))))</f>
        <v/>
      </c>
      <c r="U132" s="404"/>
    </row>
    <row r="133" spans="1:21" x14ac:dyDescent="0.3">
      <c r="A133" s="23"/>
      <c r="B133" s="23"/>
      <c r="C133" s="23"/>
      <c r="D133" s="23"/>
      <c r="E133" s="23"/>
      <c r="F133" s="23"/>
      <c r="G133" s="23"/>
      <c r="H133" s="23"/>
      <c r="I133" s="23"/>
      <c r="J133" s="340"/>
      <c r="K133" s="23"/>
      <c r="L133" s="23"/>
      <c r="M133" s="361"/>
      <c r="N133" s="376"/>
      <c r="O133" s="377"/>
      <c r="P133" s="368"/>
      <c r="Q133" s="367"/>
      <c r="R133" s="367"/>
      <c r="S133" s="368"/>
      <c r="T133" s="382"/>
      <c r="U133" s="404"/>
    </row>
    <row r="134" spans="1:21" customFormat="1" ht="13.8" customHeight="1" x14ac:dyDescent="0.3">
      <c r="A134" s="30"/>
      <c r="B134" s="256"/>
      <c r="C134" s="257" t="str">
        <f>'overzicht alle'!B91</f>
        <v>SOC3*</v>
      </c>
      <c r="D134" s="257" t="str">
        <f>'overzicht alle'!C91</f>
        <v>integrale toegankelijkheid</v>
      </c>
      <c r="E134" s="257"/>
      <c r="F134" s="258" t="str">
        <f>'overzicht alle'!F91</f>
        <v>beter</v>
      </c>
      <c r="G134" s="257"/>
      <c r="H134" s="257"/>
      <c r="I134" s="257"/>
      <c r="J134" s="335"/>
      <c r="K134" s="320" t="str">
        <f>Q134</f>
        <v/>
      </c>
      <c r="L134" s="258"/>
      <c r="M134" s="395" t="str">
        <f>IF(K134="nvt","pass",IF(P134="","",IF(P134&gt;=U134,"pass","niet voldaan")))</f>
        <v/>
      </c>
      <c r="N134" s="364"/>
      <c r="O134" s="368"/>
      <c r="P134" s="368" t="str">
        <f>IF(P135=0,0,IF(AND(P135=3,P136=3),3,IF(P135=3,2,P135)))</f>
        <v/>
      </c>
      <c r="Q134" s="367" t="str">
        <f>IF(P134="","",IF(P134&lt;1,"niet voldaan",IF(P134&lt;2,"goed",IF(P134&lt;3,"beter","uitstekend"))))</f>
        <v/>
      </c>
      <c r="R134" s="367"/>
      <c r="S134" s="367"/>
      <c r="T134" s="382"/>
      <c r="U134" s="405">
        <f>IF(F134="uitstekend",3,IF(F134="beter",2,IF(F134="goed",1,0)))</f>
        <v>2</v>
      </c>
    </row>
    <row r="135" spans="1:21" x14ac:dyDescent="0.3">
      <c r="A135" s="112"/>
      <c r="B135" s="31"/>
      <c r="C135" s="4" t="str">
        <f>'overzicht alle'!B92</f>
        <v>SOC 3.1*</v>
      </c>
      <c r="D135" s="219" t="str">
        <f>'overzicht alle'!C92</f>
        <v>checklist SOC3*</v>
      </c>
      <c r="E135" s="101" t="str">
        <f>'overzicht alle'!E92</f>
        <v>verplicht</v>
      </c>
      <c r="F135" s="101" t="str">
        <f>'overzicht alle'!F92</f>
        <v>beter</v>
      </c>
      <c r="G135" s="102"/>
      <c r="H135" s="25"/>
      <c r="I135" s="27"/>
      <c r="J135" s="327" t="str">
        <f t="shared" ref="J135" si="59">P135</f>
        <v/>
      </c>
      <c r="K135" s="34" t="str">
        <f>Q135</f>
        <v/>
      </c>
      <c r="L135" s="17">
        <f>R135</f>
        <v>0</v>
      </c>
      <c r="M135" s="361"/>
      <c r="N135" s="376"/>
      <c r="O135" s="377"/>
      <c r="P135" s="368" t="str">
        <f>IF(G135="goed",1,IF(G135="beter",2,IF(G135="uitstekend",3,IF(G135="nvt","nvt",""))))</f>
        <v/>
      </c>
      <c r="Q135" s="383" t="str">
        <f>IF(G135="nvt","nvt",IF(J135=0,"niet voldaan",IF(J135=1,"goed",IF(J135=2,"beter",IF(J135=3,"uitstekend","")))))</f>
        <v/>
      </c>
      <c r="R135" s="367"/>
      <c r="S135" s="368">
        <f>R135</f>
        <v>0</v>
      </c>
      <c r="T135" s="382" t="str">
        <f>IF(G135="nvt",0,IF(G135="goed",1,IF(G135="beter",2,IF(G135="uitstekend",3,""))))</f>
        <v/>
      </c>
      <c r="U135" s="404"/>
    </row>
    <row r="136" spans="1:21" x14ac:dyDescent="0.3">
      <c r="A136" s="112"/>
      <c r="B136" s="31"/>
      <c r="C136" s="4" t="str">
        <f>'overzicht alle'!B93</f>
        <v>SOC 3.2*</v>
      </c>
      <c r="D136" s="219" t="str">
        <f>'overzicht alle'!C93</f>
        <v xml:space="preserve">begeleidingstraject </v>
      </c>
      <c r="E136" s="101" t="str">
        <f>'overzicht alle'!E93</f>
        <v>vrij</v>
      </c>
      <c r="F136" s="101" t="str">
        <f>'overzicht alle'!F93</f>
        <v>voldaan</v>
      </c>
      <c r="G136" s="102"/>
      <c r="H136" s="25"/>
      <c r="I136" s="27"/>
      <c r="J136" s="332" t="str">
        <f>P136</f>
        <v/>
      </c>
      <c r="K136" s="34" t="str">
        <f>Q136</f>
        <v/>
      </c>
      <c r="L136" s="17">
        <f>R136</f>
        <v>0</v>
      </c>
      <c r="M136" s="361"/>
      <c r="N136" s="376"/>
      <c r="O136" s="377"/>
      <c r="P136" s="368" t="str">
        <f>IF(G136="","",IF(G136="nvt","",IF(G136="voldaan",3,IF(G136="niet voldaan",0,0))))</f>
        <v/>
      </c>
      <c r="Q136" s="367" t="str">
        <f>IF(G136="nvt","nvt",IF(P136=3,"uitstekend",IF(P136=0,"niet voldaan","")))</f>
        <v/>
      </c>
      <c r="R136" s="367"/>
      <c r="S136" s="368">
        <f>R136</f>
        <v>0</v>
      </c>
      <c r="T136" s="382"/>
      <c r="U136" s="404"/>
    </row>
    <row r="137" spans="1:21" customFormat="1" ht="13.8" customHeight="1" x14ac:dyDescent="0.3">
      <c r="A137" s="30"/>
      <c r="B137" s="263" t="s">
        <v>437</v>
      </c>
      <c r="C137" s="228"/>
      <c r="D137" s="231"/>
      <c r="E137" s="232"/>
      <c r="F137" s="232"/>
      <c r="G137" s="233"/>
      <c r="H137" s="234"/>
      <c r="I137" s="235"/>
      <c r="J137" s="338"/>
      <c r="K137" s="232" t="str">
        <f>Q137</f>
        <v/>
      </c>
      <c r="L137" s="232"/>
      <c r="M137" s="395" t="str">
        <f>IF(K137="nvt","pass",IF(P137="","",IF(P137&gt;=U137,"pass","niet voldaan")))</f>
        <v/>
      </c>
      <c r="N137" s="364"/>
      <c r="O137" s="368"/>
      <c r="P137" s="368"/>
      <c r="Q137" s="367" t="str">
        <f>IF(Q138="nvt","",IF(Q138="goed","goed",IF(Q138="beter","beter",IF(Q138="uitstekend","uitstekend",IF(Q138="","","niet voldaan")))))</f>
        <v/>
      </c>
      <c r="R137" s="367"/>
      <c r="S137" s="367"/>
      <c r="T137" s="382"/>
      <c r="U137" s="405"/>
    </row>
    <row r="138" spans="1:21" x14ac:dyDescent="0.3">
      <c r="A138" s="112"/>
      <c r="B138" s="264" t="s">
        <v>193</v>
      </c>
      <c r="C138" s="275" t="str">
        <f>C135</f>
        <v>SOC 3.1*</v>
      </c>
      <c r="D138" s="274" t="str">
        <f>D135</f>
        <v>checklist SOC3*</v>
      </c>
      <c r="E138" s="101" t="s">
        <v>31</v>
      </c>
      <c r="F138" s="101" t="s">
        <v>28</v>
      </c>
      <c r="G138" s="102"/>
      <c r="H138" s="25"/>
      <c r="I138" s="27"/>
      <c r="J138" s="327" t="str">
        <f t="shared" ref="J138" si="60">P138</f>
        <v/>
      </c>
      <c r="K138" s="34" t="str">
        <f>Q138</f>
        <v/>
      </c>
      <c r="L138" s="17"/>
      <c r="M138" s="361"/>
      <c r="N138" s="376"/>
      <c r="O138" s="377"/>
      <c r="P138" s="368" t="str">
        <f>IF(G138="goed",1,IF(G138="beter",2,IF(G138="uitstekend",3,IF(G138="nvt","nvt",""))))</f>
        <v/>
      </c>
      <c r="Q138" s="383" t="str">
        <f>IF(J138="nvt","nvt",IF(J138=0,"niet voldaan",IF(J138=1,"goed",IF(J138=2,"beter",IF(J138=3,"uitstekend","")))))</f>
        <v/>
      </c>
      <c r="R138" s="367"/>
      <c r="S138" s="368">
        <f>R138</f>
        <v>0</v>
      </c>
      <c r="T138" s="382" t="str">
        <f>IF(G138="nvt",0,IF(G138="goed",1,IF(G138="beter",2,IF(G138="uitstekend",3,""))))</f>
        <v/>
      </c>
      <c r="U138" s="404"/>
    </row>
    <row r="139" spans="1:21" x14ac:dyDescent="0.3">
      <c r="A139" s="23"/>
      <c r="B139" s="23"/>
      <c r="C139" s="23"/>
      <c r="D139" s="23"/>
      <c r="E139" s="23"/>
      <c r="F139" s="23"/>
      <c r="G139" s="23"/>
      <c r="H139" s="23"/>
      <c r="I139" s="23"/>
      <c r="J139" s="340"/>
      <c r="K139" s="23"/>
      <c r="L139" s="23"/>
      <c r="M139" s="361"/>
      <c r="N139" s="376"/>
      <c r="O139" s="377"/>
      <c r="P139" s="368"/>
      <c r="Q139" s="367"/>
      <c r="R139" s="367"/>
      <c r="S139" s="368"/>
      <c r="T139" s="382"/>
      <c r="U139" s="404"/>
    </row>
    <row r="140" spans="1:21" customFormat="1" ht="13.8" customHeight="1" x14ac:dyDescent="0.3">
      <c r="A140" s="30"/>
      <c r="B140" s="256"/>
      <c r="C140" s="257" t="str">
        <f>'overzicht alle'!B94</f>
        <v>GEB 1*</v>
      </c>
      <c r="D140" s="257" t="str">
        <f>'overzicht alle'!C94</f>
        <v>Invloed van de gebruiker</v>
      </c>
      <c r="E140" s="257"/>
      <c r="F140" s="258" t="str">
        <f>'overzicht alle'!F94</f>
        <v>beter</v>
      </c>
      <c r="G140" s="257"/>
      <c r="H140" s="257"/>
      <c r="I140" s="257"/>
      <c r="J140" s="335"/>
      <c r="K140" s="320" t="str">
        <f>Q140</f>
        <v/>
      </c>
      <c r="L140" s="258"/>
      <c r="M140" s="395" t="str">
        <f>IF(K140="nvt","pass",IF(P140="","",IF(P140&gt;=U140,"pass","niet voldaan")))</f>
        <v/>
      </c>
      <c r="N140" s="364"/>
      <c r="O140" s="368"/>
      <c r="P140" s="368" t="str">
        <f>P141</f>
        <v/>
      </c>
      <c r="Q140" s="367" t="str">
        <f>IF(P140="","",IF(P140&lt;1,"niet voldaan",IF(P140&lt;2,"goed",IF(P140&lt;3,"beter","uitstekend"))))</f>
        <v/>
      </c>
      <c r="R140" s="367"/>
      <c r="S140" s="367"/>
      <c r="T140" s="382"/>
      <c r="U140" s="405">
        <f>IF(F140="uitstekend",3,IF(F140="beter",2,IF(F140="goed",1,0)))</f>
        <v>2</v>
      </c>
    </row>
    <row r="141" spans="1:21" x14ac:dyDescent="0.3">
      <c r="A141" s="112"/>
      <c r="B141" s="31"/>
      <c r="C141" s="4" t="str">
        <f>'overzicht alle'!B95</f>
        <v>GEB 1.1*</v>
      </c>
      <c r="D141" s="219" t="str">
        <f>'overzicht alle'!C95</f>
        <v>Invloedsmogelijkheden</v>
      </c>
      <c r="E141" s="101" t="str">
        <f>'overzicht alle'!E95</f>
        <v>verplicht</v>
      </c>
      <c r="F141" s="101" t="str">
        <f>'overzicht alle'!F95</f>
        <v>beter</v>
      </c>
      <c r="G141" s="102"/>
      <c r="H141" s="25">
        <v>3</v>
      </c>
      <c r="I141" s="27"/>
      <c r="J141" s="327" t="str">
        <f t="shared" ref="J141" si="61">P141</f>
        <v/>
      </c>
      <c r="K141" s="34" t="str">
        <f>Q141</f>
        <v/>
      </c>
      <c r="L141" s="17">
        <f>R141</f>
        <v>0</v>
      </c>
      <c r="M141" s="361"/>
      <c r="N141" s="376"/>
      <c r="O141" s="377"/>
      <c r="P141" s="368" t="str">
        <f>IF(G141="goed",1,IF(G141="beter",2,IF(G141="uitstekend",3,IF(G141="nvt",0,""))))</f>
        <v/>
      </c>
      <c r="Q141" s="383" t="str">
        <f>IF(G141="nvt","nvt",IF(J141=0,"niet voldaan",IF(J141=1,"goed",IF(J141=2,"beter",IF(J141=3,"uitstekend","")))))</f>
        <v/>
      </c>
      <c r="R141" s="367"/>
      <c r="S141" s="368">
        <f>R141</f>
        <v>0</v>
      </c>
      <c r="T141" s="382" t="str">
        <f>IF(G141="nvt",0,IF(G141="goed",1,IF(G141="beter",2,IF(G141="uitstekend",3,""))))</f>
        <v/>
      </c>
      <c r="U141" s="404"/>
    </row>
    <row r="142" spans="1:21" x14ac:dyDescent="0.3">
      <c r="A142" s="23"/>
      <c r="B142" s="23"/>
      <c r="C142" s="23"/>
      <c r="D142" s="23"/>
      <c r="E142" s="23"/>
      <c r="F142" s="23"/>
      <c r="G142" s="23"/>
      <c r="H142" s="23"/>
      <c r="I142" s="23"/>
      <c r="J142" s="340"/>
      <c r="K142" s="23"/>
      <c r="L142" s="23"/>
      <c r="M142" s="361"/>
      <c r="N142" s="376"/>
      <c r="O142" s="377"/>
      <c r="P142" s="368"/>
      <c r="Q142" s="367"/>
      <c r="R142" s="367"/>
      <c r="S142" s="368"/>
      <c r="T142" s="382"/>
      <c r="U142" s="404"/>
    </row>
    <row r="143" spans="1:21" customFormat="1" ht="13.8" customHeight="1" x14ac:dyDescent="0.3">
      <c r="A143" s="30"/>
      <c r="B143" s="256"/>
      <c r="C143" s="257" t="str">
        <f>'overzicht alle'!B96</f>
        <v>GEB 2*</v>
      </c>
      <c r="D143" s="257" t="str">
        <f>'overzicht alle'!C96</f>
        <v>gebruikers beleving</v>
      </c>
      <c r="E143" s="257"/>
      <c r="F143" s="258" t="str">
        <f>'overzicht alle'!F96</f>
        <v>/</v>
      </c>
      <c r="G143" s="257"/>
      <c r="H143" s="257"/>
      <c r="I143" s="257"/>
      <c r="J143" s="335"/>
      <c r="K143" s="320" t="str">
        <f>Q143</f>
        <v/>
      </c>
      <c r="L143" s="258"/>
      <c r="M143" s="395" t="str">
        <f>IF(K143="nvt","pass",IF(P143="","",IF(P143&gt;=U143,"pass","niet voldaan")))</f>
        <v/>
      </c>
      <c r="N143" s="364"/>
      <c r="O143" s="368"/>
      <c r="P143" s="368" t="str" cm="1">
        <f t="array" ref="P143">IF(OR(P144:P145=0),0,IFERROR(AVERAGE(P144:P146),""))</f>
        <v/>
      </c>
      <c r="Q143" s="367" t="str" cm="1">
        <f t="array" ref="Q143">IF(AND(Q144:Q146="nvt"),"nvt",IF(P143="","",IF(P143&lt;1,"niet voldaan",IF(P143&lt;2.5,"goed",IF(P143&lt;3,"beter","uitstekend")))))</f>
        <v/>
      </c>
      <c r="R143" s="367"/>
      <c r="S143" s="367"/>
      <c r="T143" s="382"/>
      <c r="U143" s="405">
        <v>0</v>
      </c>
    </row>
    <row r="144" spans="1:21" x14ac:dyDescent="0.3">
      <c r="A144" s="112"/>
      <c r="B144" s="31"/>
      <c r="C144" s="4" t="str">
        <f>'overzicht alle'!B97</f>
        <v>GEB 2.1*</v>
      </c>
      <c r="D144" s="219" t="str">
        <f>'overzicht alle'!C97</f>
        <v>persoonlijk welbevinden</v>
      </c>
      <c r="E144" s="101" t="str">
        <f>'overzicht alle'!E97</f>
        <v>vrij</v>
      </c>
      <c r="F144" s="101" t="str">
        <f>'overzicht alle'!F97</f>
        <v>voldaan</v>
      </c>
      <c r="G144" s="102"/>
      <c r="H144" s="25">
        <v>3</v>
      </c>
      <c r="I144" s="27"/>
      <c r="J144" s="327" t="str">
        <f t="shared" ref="J144:J146" si="62">P144</f>
        <v/>
      </c>
      <c r="K144" s="34" t="str">
        <f>Q144</f>
        <v/>
      </c>
      <c r="L144" s="17">
        <f>R144</f>
        <v>0</v>
      </c>
      <c r="M144" s="361"/>
      <c r="N144" s="376"/>
      <c r="O144" s="377"/>
      <c r="P144" s="368" t="str">
        <f>IF(G144="","",IF(G144="nvt","",IF(G144="voldaan",3,IF(G144="niet voldaan",0,""))))</f>
        <v/>
      </c>
      <c r="Q144" s="367" t="str">
        <f>IF(G144="nvt","nvt",IF(P144=3,"uitstekend",IF(P144=0,"niet voldaan","")))</f>
        <v/>
      </c>
      <c r="R144" s="367"/>
      <c r="S144" s="368">
        <f>R144</f>
        <v>0</v>
      </c>
      <c r="T144" s="382"/>
      <c r="U144" s="404"/>
    </row>
    <row r="145" spans="1:21" x14ac:dyDescent="0.3">
      <c r="A145" s="112"/>
      <c r="B145" s="31"/>
      <c r="C145" s="4" t="str">
        <f>'overzicht alle'!B98</f>
        <v>GEB 2.2*</v>
      </c>
      <c r="D145" s="219" t="str">
        <f>'overzicht alle'!C98</f>
        <v>sociale interactie en levendige gemeenschap</v>
      </c>
      <c r="E145" s="101" t="str">
        <f>'overzicht alle'!E98</f>
        <v>vrij</v>
      </c>
      <c r="F145" s="101" t="str">
        <f>'overzicht alle'!F98</f>
        <v>voldaan</v>
      </c>
      <c r="G145" s="102"/>
      <c r="H145" s="25"/>
      <c r="I145" s="27"/>
      <c r="J145" s="327" t="str">
        <f t="shared" si="62"/>
        <v/>
      </c>
      <c r="K145" s="34" t="str">
        <f>Q145</f>
        <v/>
      </c>
      <c r="L145" s="17">
        <f>R145</f>
        <v>0</v>
      </c>
      <c r="M145" s="361"/>
      <c r="N145" s="376"/>
      <c r="O145" s="377"/>
      <c r="P145" s="368" t="str">
        <f>IF(G145="","",IF(G145="nvt","",IF(G145="voldaan",3,IF(G145="niet voldaan",0,""))))</f>
        <v/>
      </c>
      <c r="Q145" s="367" t="str">
        <f>IF(G145="nvt","nvt",IF(P145=3,"uitstekend",IF(P145=0,"niet voldaan","")))</f>
        <v/>
      </c>
      <c r="R145" s="367"/>
      <c r="S145" s="368">
        <f>R145</f>
        <v>0</v>
      </c>
      <c r="T145" s="382"/>
      <c r="U145" s="404"/>
    </row>
    <row r="146" spans="1:21" x14ac:dyDescent="0.3">
      <c r="A146" s="112"/>
      <c r="B146" s="31"/>
      <c r="C146" s="4" t="str">
        <f>'overzicht alle'!B99</f>
        <v>GEB 2.3*</v>
      </c>
      <c r="D146" s="219" t="str">
        <f>'overzicht alle'!C99</f>
        <v>belevingsonderzoek</v>
      </c>
      <c r="E146" s="101" t="str">
        <f>'overzicht alle'!E99</f>
        <v>vrij</v>
      </c>
      <c r="F146" s="101" t="str">
        <f>'overzicht alle'!F99</f>
        <v>beter</v>
      </c>
      <c r="G146" s="370"/>
      <c r="H146" s="25">
        <v>0</v>
      </c>
      <c r="I146" s="27"/>
      <c r="J146" s="327" t="str">
        <f t="shared" si="62"/>
        <v/>
      </c>
      <c r="K146" s="34" t="str">
        <f>Q146</f>
        <v/>
      </c>
      <c r="L146" s="17">
        <f>R146</f>
        <v>0</v>
      </c>
      <c r="M146" s="361"/>
      <c r="N146" s="376"/>
      <c r="O146" s="377"/>
      <c r="P146" s="368" t="str">
        <f>IF(G146="goed",1,IF(G146="beter",2,IF(G146="uitstekend",3,IF(G146="nvt","",""))))</f>
        <v/>
      </c>
      <c r="Q146" s="383" t="str">
        <f>IF(G146="nvt","nvt",IF(J146=0,"niet voldaan",IF(J146=1,"goed",IF(J146=2,"beter",IF(J146=3,"uitstekend","")))))</f>
        <v/>
      </c>
      <c r="R146" s="367"/>
      <c r="S146" s="368">
        <f>R146</f>
        <v>0</v>
      </c>
      <c r="T146" s="382" t="str">
        <f>IF(G146="nvt",0,IF(G146="goed",1,IF(G146="beter",2,IF(G146="uitstekend",3,""))))</f>
        <v/>
      </c>
      <c r="U146" s="404"/>
    </row>
    <row r="147" spans="1:21" x14ac:dyDescent="0.3">
      <c r="A147" s="23"/>
      <c r="B147" s="23"/>
      <c r="C147" s="23"/>
      <c r="D147" s="23"/>
      <c r="E147" s="23"/>
      <c r="F147" s="23"/>
      <c r="G147" s="23"/>
      <c r="H147" s="23"/>
      <c r="I147" s="23"/>
      <c r="J147" s="340"/>
      <c r="K147" s="23"/>
      <c r="L147" s="23"/>
      <c r="M147" s="361"/>
      <c r="N147" s="376"/>
      <c r="O147" s="377"/>
      <c r="P147" s="368"/>
      <c r="Q147" s="367"/>
      <c r="R147" s="367"/>
      <c r="S147" s="368"/>
      <c r="T147" s="382"/>
      <c r="U147" s="404"/>
    </row>
    <row r="148" spans="1:21" customFormat="1" ht="13.8" customHeight="1" x14ac:dyDescent="0.3">
      <c r="A148" s="30"/>
      <c r="B148" s="256"/>
      <c r="C148" s="257" t="str">
        <f>'overzicht alle'!B100</f>
        <v>GEB3*</v>
      </c>
      <c r="D148" s="257" t="str">
        <f>'overzicht alle'!C100</f>
        <v>welzijnsgroen</v>
      </c>
      <c r="E148" s="257"/>
      <c r="F148" s="258" t="str">
        <f>'overzicht alle'!F100</f>
        <v>goed</v>
      </c>
      <c r="G148" s="257"/>
      <c r="H148" s="257"/>
      <c r="I148" s="257"/>
      <c r="J148" s="335"/>
      <c r="K148" s="320" t="str">
        <f t="shared" ref="K148:K163" si="63">Q148</f>
        <v/>
      </c>
      <c r="L148" s="258"/>
      <c r="M148" s="395" t="str">
        <f>IF(K148="nvt","pass",IF(P148="","",IF(P148&gt;=U148,"pass","niet voldaan")))</f>
        <v/>
      </c>
      <c r="N148" s="364"/>
      <c r="O148" s="368"/>
      <c r="P148" s="368" t="str" cm="1">
        <f t="array" ref="P148">IF(OR(P149:P150=0),0,IFERROR(AVERAGE(P149:P151),""))</f>
        <v/>
      </c>
      <c r="Q148" s="367" t="str">
        <f>IF(P148="","",IF(P148&lt;1,"niet voldaan",IF(P148&lt;2,"goed",IF(P148&lt;3,"beter","uitstekend"))))</f>
        <v/>
      </c>
      <c r="R148" s="367"/>
      <c r="S148" s="367"/>
      <c r="T148" s="382"/>
      <c r="U148" s="405">
        <f>IF(F148="uitstekend",3,IF(F148="beter",2,IF(F148="goed",1,0)))</f>
        <v>1</v>
      </c>
    </row>
    <row r="149" spans="1:21" x14ac:dyDescent="0.3">
      <c r="A149" s="112"/>
      <c r="B149" s="31"/>
      <c r="C149" s="4" t="str">
        <f>'overzicht alle'!B101</f>
        <v>GEB 3.1*</v>
      </c>
      <c r="D149" s="219" t="str">
        <f>'overzicht alle'!C101</f>
        <v>connectie met groen vanuit binnenruimtes</v>
      </c>
      <c r="E149" s="101" t="str">
        <f>'overzicht alle'!E101</f>
        <v>verplicht</v>
      </c>
      <c r="F149" s="101" t="str">
        <f>'overzicht alle'!F101</f>
        <v>goed</v>
      </c>
      <c r="G149" s="102"/>
      <c r="H149" s="25"/>
      <c r="I149" s="27"/>
      <c r="J149" s="327" t="str">
        <f t="shared" ref="J149:J151" si="64">P149</f>
        <v/>
      </c>
      <c r="K149" s="34" t="str">
        <f t="shared" si="63"/>
        <v/>
      </c>
      <c r="L149" s="17">
        <f>R149</f>
        <v>0</v>
      </c>
      <c r="M149" s="361"/>
      <c r="N149" s="376"/>
      <c r="O149" s="386">
        <f>ROUND(SUM(P149:P151)/3,1)</f>
        <v>0</v>
      </c>
      <c r="P149" s="368" t="str">
        <f>IF(G149="goed",1,IF(G149="beter",2,IF(G149="uitstekend",3,IF(G149="nvt",0,""))))</f>
        <v/>
      </c>
      <c r="Q149" s="383" t="str">
        <f>IF(J149=0,"niet voldaan",IF(J149=1,"goed",IF(J149=2,"beter",IF(J149=3,"uitstekend",""))))</f>
        <v/>
      </c>
      <c r="R149" s="367"/>
      <c r="S149" s="368">
        <f>R149</f>
        <v>0</v>
      </c>
      <c r="T149" s="382" t="str">
        <f>IF(G149="nvt",0,IF(G149="goed",1,IF(G149="beter",2,IF(G149="uitstekend",3,""))))</f>
        <v/>
      </c>
      <c r="U149" s="404"/>
    </row>
    <row r="150" spans="1:21" x14ac:dyDescent="0.3">
      <c r="A150" s="112"/>
      <c r="B150" s="31"/>
      <c r="C150" s="4" t="str">
        <f>'overzicht alle'!B102</f>
        <v>GEB 3.2*</v>
      </c>
      <c r="D150" s="219" t="str">
        <f>'overzicht alle'!C102</f>
        <v>groene buitenruimtes</v>
      </c>
      <c r="E150" s="101" t="str">
        <f>'overzicht alle'!E102</f>
        <v>verplicht</v>
      </c>
      <c r="F150" s="101" t="str">
        <f>'overzicht alle'!F102</f>
        <v>goed</v>
      </c>
      <c r="G150" s="102"/>
      <c r="H150" s="25"/>
      <c r="I150" s="27"/>
      <c r="J150" s="327" t="str">
        <f t="shared" si="64"/>
        <v/>
      </c>
      <c r="K150" s="34" t="str">
        <f t="shared" si="63"/>
        <v/>
      </c>
      <c r="L150" s="17">
        <f>R150</f>
        <v>0</v>
      </c>
      <c r="M150" s="361"/>
      <c r="N150" s="376"/>
      <c r="O150" s="377"/>
      <c r="P150" s="368" t="str">
        <f>IF(G150="goed",1,IF(G150="beter",2,IF(G150="uitstekend",3,IF(G150="nvt",0,""))))</f>
        <v/>
      </c>
      <c r="Q150" s="383" t="str">
        <f>IF(J150=0,"niet voldaan",IF(J150=1,"goed",IF(J150=2,"beter",IF(J150=3,"uitstekend",""))))</f>
        <v/>
      </c>
      <c r="R150" s="367"/>
      <c r="S150" s="368">
        <f>R150</f>
        <v>0</v>
      </c>
      <c r="T150" s="382" t="str">
        <f>IF(G150="nvt",0,IF(G150="goed",1,IF(G150="beter",2,IF(G150="uitstekend",3,""))))</f>
        <v/>
      </c>
      <c r="U150" s="404"/>
    </row>
    <row r="151" spans="1:21" x14ac:dyDescent="0.3">
      <c r="A151" s="112"/>
      <c r="B151" s="31"/>
      <c r="C151" s="4" t="str">
        <f>'overzicht alle'!B103</f>
        <v>GEB 3.3*</v>
      </c>
      <c r="D151" s="219" t="str">
        <f>'overzicht alle'!C103</f>
        <v>natuur-gezondheidsprojecten</v>
      </c>
      <c r="E151" s="101" t="str">
        <f>'overzicht alle'!E103</f>
        <v>vrij</v>
      </c>
      <c r="F151" s="101" t="str">
        <f>'overzicht alle'!F103</f>
        <v>voldaan</v>
      </c>
      <c r="G151" s="102"/>
      <c r="H151" s="25"/>
      <c r="I151" s="27"/>
      <c r="J151" s="327" t="str">
        <f t="shared" si="64"/>
        <v/>
      </c>
      <c r="K151" s="34" t="str">
        <f t="shared" si="63"/>
        <v/>
      </c>
      <c r="L151" s="17">
        <f>R151</f>
        <v>0</v>
      </c>
      <c r="M151" s="361"/>
      <c r="N151" s="376"/>
      <c r="O151" s="377"/>
      <c r="P151" s="368" t="str">
        <f>IF(G151="","",IF(G151="nvt","",IF(G151="voldaan",3,IF(G151="niet voldaan",0,""))))</f>
        <v/>
      </c>
      <c r="Q151" s="367" t="str">
        <f>IF(G151="nvt","nvt",IF(P151=3,"uitstekend",IF(P151=0,"niet voldaan","")))</f>
        <v/>
      </c>
      <c r="R151" s="367"/>
      <c r="S151" s="368">
        <f>R151</f>
        <v>0</v>
      </c>
      <c r="T151" s="382"/>
      <c r="U151" s="404"/>
    </row>
    <row r="152" spans="1:21" customFormat="1" ht="13.8" customHeight="1" x14ac:dyDescent="0.3">
      <c r="A152" s="30"/>
      <c r="B152" s="263" t="s">
        <v>437</v>
      </c>
      <c r="C152" s="236"/>
      <c r="D152" s="237"/>
      <c r="E152" s="232"/>
      <c r="F152" s="232"/>
      <c r="G152" s="233"/>
      <c r="H152" s="234"/>
      <c r="I152" s="235"/>
      <c r="J152" s="338"/>
      <c r="K152" s="232" t="str">
        <f t="shared" si="63"/>
        <v/>
      </c>
      <c r="L152" s="232"/>
      <c r="M152" s="395" t="str">
        <f>IF(K152="nvt","pass",IF(P152="","",IF(P152&gt;=U152,"pass","niet voldaan")))</f>
        <v/>
      </c>
      <c r="N152" s="364"/>
      <c r="O152" s="368"/>
      <c r="P152" s="368"/>
      <c r="Q152" s="367" t="str">
        <f>IF(Q153="nvt","",IF(Q153="goed","goed",IF(Q153="beter","beter",IF(Q153="uitstekend","uitstekend",IF(Q153="","","niet voldaan")))))</f>
        <v/>
      </c>
      <c r="R152" s="367"/>
      <c r="S152" s="367"/>
      <c r="T152" s="382"/>
      <c r="U152" s="405"/>
    </row>
    <row r="153" spans="1:21" x14ac:dyDescent="0.3">
      <c r="A153" s="112"/>
      <c r="B153" s="220" t="s">
        <v>191</v>
      </c>
      <c r="C153" s="221" t="str">
        <f>C149</f>
        <v>GEB 3.1*</v>
      </c>
      <c r="D153" s="225" t="str">
        <f>D149</f>
        <v>connectie met groen vanuit binnenruimtes</v>
      </c>
      <c r="E153" s="101" t="s">
        <v>201</v>
      </c>
      <c r="F153" s="101" t="s">
        <v>28</v>
      </c>
      <c r="G153" s="102"/>
      <c r="H153" s="25"/>
      <c r="I153" s="27"/>
      <c r="J153" s="327" t="str">
        <f t="shared" ref="J153" si="65">P153</f>
        <v/>
      </c>
      <c r="K153" s="34" t="str">
        <f t="shared" si="63"/>
        <v/>
      </c>
      <c r="L153" s="17"/>
      <c r="M153" s="361"/>
      <c r="N153" s="376"/>
      <c r="O153" s="377"/>
      <c r="P153" s="368" t="str">
        <f>IF(G153="goed",1,IF(G153="beter",2,IF(G153="uitstekend",3,IF(G153="nvt","nvt",""))))</f>
        <v/>
      </c>
      <c r="Q153" s="383" t="str">
        <f>IF(G153="nvt","nvt",IF(J153=0,"niet voldaan",IF(J153=1,"goed",IF(J153=2,"beter",IF(J153=3,"uitstekend","")))))</f>
        <v/>
      </c>
      <c r="R153" s="367"/>
      <c r="S153" s="368">
        <f>R153</f>
        <v>0</v>
      </c>
      <c r="T153" s="382" t="str">
        <f>IF(G153="nvt",0,IF(G153="goed",1,IF(G153="beter",2,IF(G153="uitstekend",3,""))))</f>
        <v/>
      </c>
      <c r="U153" s="404"/>
    </row>
    <row r="154" spans="1:21" customFormat="1" ht="13.8" customHeight="1" x14ac:dyDescent="0.3">
      <c r="A154" s="30"/>
      <c r="B154" s="227"/>
      <c r="C154" s="228"/>
      <c r="D154" s="231"/>
      <c r="E154" s="232"/>
      <c r="F154" s="232"/>
      <c r="G154" s="233"/>
      <c r="H154" s="234"/>
      <c r="I154" s="235"/>
      <c r="J154" s="338"/>
      <c r="K154" s="232" t="str">
        <f t="shared" si="63"/>
        <v/>
      </c>
      <c r="L154" s="232"/>
      <c r="M154" s="395" t="str">
        <f>IF(K154="nvt","pass",IF(P154="","",IF(P154&gt;=U154,"pass","niet voldaan")))</f>
        <v/>
      </c>
      <c r="N154" s="364"/>
      <c r="O154" s="368"/>
      <c r="P154" s="368"/>
      <c r="Q154" s="367" t="str">
        <f>IF(Q155="nvt","",IF(Q155="goed","goed",IF(Q155="beter","beter",IF(Q155="uitstekend","uitstekend",IF(Q155="","","niet voldaan")))))</f>
        <v/>
      </c>
      <c r="R154" s="367"/>
      <c r="S154" s="367"/>
      <c r="T154" s="382"/>
      <c r="U154" s="405"/>
    </row>
    <row r="155" spans="1:21" x14ac:dyDescent="0.3">
      <c r="A155" s="112"/>
      <c r="B155" s="220" t="s">
        <v>192</v>
      </c>
      <c r="C155" s="221" t="str">
        <f>C153</f>
        <v>GEB 3.1*</v>
      </c>
      <c r="D155" s="219" t="str">
        <f>D153</f>
        <v>connectie met groen vanuit binnenruimtes</v>
      </c>
      <c r="E155" s="101" t="s">
        <v>201</v>
      </c>
      <c r="F155" s="101" t="s">
        <v>28</v>
      </c>
      <c r="G155" s="102"/>
      <c r="H155" s="25"/>
      <c r="I155" s="27"/>
      <c r="J155" s="327" t="str">
        <f t="shared" ref="J155" si="66">P155</f>
        <v/>
      </c>
      <c r="K155" s="34" t="str">
        <f t="shared" si="63"/>
        <v/>
      </c>
      <c r="L155" s="17"/>
      <c r="M155" s="361"/>
      <c r="N155" s="376"/>
      <c r="O155" s="377"/>
      <c r="P155" s="368" t="str">
        <f>IF(G155="goed",1,IF(G155="beter",2,IF(G155="uitstekend",3,IF(G155="nvt","nvt",""))))</f>
        <v/>
      </c>
      <c r="Q155" s="383" t="str">
        <f>IF(G155="nvt","nvt",IF(J155=0,"niet voldaan",IF(J155=1,"goed",IF(J155=2,"beter",IF(J155=3,"uitstekend","")))))</f>
        <v/>
      </c>
      <c r="R155" s="367"/>
      <c r="S155" s="368">
        <f>R155</f>
        <v>0</v>
      </c>
      <c r="T155" s="382" t="str">
        <f>IF(G155="nvt",0,IF(G155="goed",1,IF(G155="beter",2,IF(G155="uitstekend",3,""))))</f>
        <v/>
      </c>
      <c r="U155" s="404"/>
    </row>
    <row r="156" spans="1:21" customFormat="1" ht="13.8" customHeight="1" x14ac:dyDescent="0.3">
      <c r="A156" s="30"/>
      <c r="B156" s="227"/>
      <c r="C156" s="228"/>
      <c r="D156" s="231"/>
      <c r="E156" s="232"/>
      <c r="F156" s="232"/>
      <c r="G156" s="233"/>
      <c r="H156" s="234"/>
      <c r="I156" s="235"/>
      <c r="J156" s="338"/>
      <c r="K156" s="232" t="str">
        <f t="shared" si="63"/>
        <v/>
      </c>
      <c r="L156" s="232"/>
      <c r="M156" s="395" t="str">
        <f>IF(K156="nvt","pass",IF(P156="","",IF(P156&gt;=U156,"pass","niet voldaan")))</f>
        <v/>
      </c>
      <c r="N156" s="364"/>
      <c r="O156" s="368"/>
      <c r="P156" s="368"/>
      <c r="Q156" s="367" t="str">
        <f>IF(Q157="nvt","",IF(Q157="goed","goed",IF(Q157="beter","beter",IF(Q157="uitstekend","uitstekend",IF(Q157="","","niet voldaan")))))</f>
        <v/>
      </c>
      <c r="R156" s="367"/>
      <c r="S156" s="367"/>
      <c r="T156" s="382"/>
      <c r="U156" s="405"/>
    </row>
    <row r="157" spans="1:21" x14ac:dyDescent="0.3">
      <c r="A157" s="112"/>
      <c r="B157" s="264" t="s">
        <v>193</v>
      </c>
      <c r="C157" s="275" t="str">
        <f>C155</f>
        <v>GEB 3.1*</v>
      </c>
      <c r="D157" s="274" t="str">
        <f>D155</f>
        <v>connectie met groen vanuit binnenruimtes</v>
      </c>
      <c r="E157" s="101" t="s">
        <v>201</v>
      </c>
      <c r="F157" s="101" t="s">
        <v>28</v>
      </c>
      <c r="G157" s="102"/>
      <c r="H157" s="25"/>
      <c r="I157" s="27"/>
      <c r="J157" s="327" t="str">
        <f t="shared" ref="J157" si="67">P157</f>
        <v/>
      </c>
      <c r="K157" s="34" t="str">
        <f t="shared" si="63"/>
        <v/>
      </c>
      <c r="L157" s="17"/>
      <c r="M157" s="361"/>
      <c r="N157" s="376"/>
      <c r="O157" s="377"/>
      <c r="P157" s="368" t="str">
        <f>IF(G157="goed",1,IF(G157="beter",2,IF(G157="uitstekend",3,IF(G157="nvt","nvt",""))))</f>
        <v/>
      </c>
      <c r="Q157" s="383" t="str">
        <f>IF(G157="nvt","nvt",IF(J157=0,"niet voldaan",IF(J157=1,"goed",IF(J157=2,"beter",IF(J157=3,"uitstekend","")))))</f>
        <v/>
      </c>
      <c r="R157" s="367"/>
      <c r="S157" s="368">
        <f>R157</f>
        <v>0</v>
      </c>
      <c r="T157" s="382" t="str">
        <f>IF(G157="nvt",0,IF(G157="goed",1,IF(G157="beter",2,IF(G157="uitstekend",3,""))))</f>
        <v/>
      </c>
      <c r="U157" s="404"/>
    </row>
    <row r="158" spans="1:21" customFormat="1" ht="13.8" customHeight="1" x14ac:dyDescent="0.3">
      <c r="A158" s="30"/>
      <c r="B158" s="227"/>
      <c r="C158" s="228"/>
      <c r="D158" s="231"/>
      <c r="E158" s="232"/>
      <c r="F158" s="232"/>
      <c r="G158" s="233"/>
      <c r="H158" s="234"/>
      <c r="I158" s="235"/>
      <c r="J158" s="338"/>
      <c r="K158" s="232" t="str">
        <f t="shared" si="63"/>
        <v/>
      </c>
      <c r="L158" s="232"/>
      <c r="M158" s="395" t="str">
        <f>IF(K158="nvt","pass",IF(P158="","",IF(P158&gt;=U158,"pass","niet voldaan")))</f>
        <v/>
      </c>
      <c r="N158" s="364"/>
      <c r="O158" s="368"/>
      <c r="P158" s="368"/>
      <c r="Q158" s="367" t="str">
        <f>IF(Q159="nvt","",IF(Q159="goed","goed",IF(Q159="beter","beter",IF(Q159="uitstekend","uitstekend",IF(Q159="","","niet voldaan")))))</f>
        <v/>
      </c>
      <c r="R158" s="367"/>
      <c r="S158" s="367"/>
      <c r="T158" s="382"/>
      <c r="U158" s="405"/>
    </row>
    <row r="159" spans="1:21" x14ac:dyDescent="0.3">
      <c r="A159" s="112"/>
      <c r="B159" s="220" t="s">
        <v>191</v>
      </c>
      <c r="C159" s="221" t="str">
        <f>C150</f>
        <v>GEB 3.2*</v>
      </c>
      <c r="D159" s="225" t="str">
        <f>D150</f>
        <v>groene buitenruimtes</v>
      </c>
      <c r="E159" s="101" t="s">
        <v>201</v>
      </c>
      <c r="F159" s="101" t="s">
        <v>28</v>
      </c>
      <c r="G159" s="102"/>
      <c r="H159" s="25"/>
      <c r="I159" s="27"/>
      <c r="J159" s="327" t="str">
        <f t="shared" ref="J159" si="68">P159</f>
        <v/>
      </c>
      <c r="K159" s="34" t="str">
        <f t="shared" si="63"/>
        <v/>
      </c>
      <c r="L159" s="17"/>
      <c r="M159" s="361"/>
      <c r="N159" s="376"/>
      <c r="O159" s="377"/>
      <c r="P159" s="368" t="str">
        <f>IF(G159="goed",1,IF(G159="beter",2,IF(G159="uitstekend",3,IF(G159="nvt","nvt",""))))</f>
        <v/>
      </c>
      <c r="Q159" s="383" t="str">
        <f>IF(G159="nvt","nvt",IF(J159=0,"niet voldaan",IF(J159=1,"goed",IF(J159=2,"beter",IF(J159=3,"uitstekend","")))))</f>
        <v/>
      </c>
      <c r="R159" s="367"/>
      <c r="S159" s="368">
        <f>R159</f>
        <v>0</v>
      </c>
      <c r="T159" s="382" t="str">
        <f>IF(G159="nvt",0,IF(G159="goed",1,IF(G159="beter",2,IF(G159="uitstekend",3,""))))</f>
        <v/>
      </c>
      <c r="U159" s="404"/>
    </row>
    <row r="160" spans="1:21" customFormat="1" ht="13.8" customHeight="1" x14ac:dyDescent="0.3">
      <c r="A160" s="30"/>
      <c r="B160" s="227"/>
      <c r="C160" s="228"/>
      <c r="D160" s="231"/>
      <c r="E160" s="232"/>
      <c r="F160" s="232"/>
      <c r="G160" s="233"/>
      <c r="H160" s="234"/>
      <c r="I160" s="235"/>
      <c r="J160" s="338"/>
      <c r="K160" s="232" t="str">
        <f t="shared" si="63"/>
        <v/>
      </c>
      <c r="L160" s="232"/>
      <c r="M160" s="395" t="str">
        <f>IF(K160="nvt","pass",IF(P160="","",IF(P160&gt;=U160,"pass","niet voldaan")))</f>
        <v/>
      </c>
      <c r="N160" s="364"/>
      <c r="O160" s="368"/>
      <c r="P160" s="368"/>
      <c r="Q160" s="367" t="str">
        <f>IF(Q161="nvt","",IF(Q161="goed","goed",IF(Q161="beter","beter",IF(Q161="uitstekend","uitstekend",IF(Q161="","","niet voldaan")))))</f>
        <v/>
      </c>
      <c r="R160" s="367"/>
      <c r="S160" s="367"/>
      <c r="T160" s="382"/>
      <c r="U160" s="405"/>
    </row>
    <row r="161" spans="1:21" x14ac:dyDescent="0.3">
      <c r="A161" s="112"/>
      <c r="B161" s="220" t="s">
        <v>192</v>
      </c>
      <c r="C161" s="221" t="str">
        <f>C159</f>
        <v>GEB 3.2*</v>
      </c>
      <c r="D161" s="219" t="str">
        <f>D159</f>
        <v>groene buitenruimtes</v>
      </c>
      <c r="E161" s="101" t="s">
        <v>201</v>
      </c>
      <c r="F161" s="101" t="s">
        <v>28</v>
      </c>
      <c r="G161" s="102"/>
      <c r="H161" s="25"/>
      <c r="I161" s="27"/>
      <c r="J161" s="327" t="str">
        <f t="shared" ref="J161" si="69">P161</f>
        <v/>
      </c>
      <c r="K161" s="34" t="str">
        <f t="shared" si="63"/>
        <v/>
      </c>
      <c r="L161" s="17"/>
      <c r="M161" s="361"/>
      <c r="N161" s="376"/>
      <c r="O161" s="377"/>
      <c r="P161" s="368" t="str">
        <f>IF(G161="goed",1,IF(G161="beter",2,IF(G161="uitstekend",3,IF(G161="nvt","nvt",""))))</f>
        <v/>
      </c>
      <c r="Q161" s="383" t="str">
        <f>IF(G161="nvt","nvt",IF(J161=0,"niet voldaan",IF(J161=1,"goed",IF(J161=2,"beter",IF(J161=3,"uitstekend","")))))</f>
        <v/>
      </c>
      <c r="R161" s="367"/>
      <c r="S161" s="368">
        <f>R161</f>
        <v>0</v>
      </c>
      <c r="T161" s="382" t="str">
        <f>IF(G161="nvt",0,IF(G161="goed",1,IF(G161="beter",2,IF(G161="uitstekend",3,""))))</f>
        <v/>
      </c>
      <c r="U161" s="404"/>
    </row>
    <row r="162" spans="1:21" customFormat="1" ht="13.8" customHeight="1" x14ac:dyDescent="0.3">
      <c r="A162" s="30"/>
      <c r="B162" s="227"/>
      <c r="C162" s="228"/>
      <c r="D162" s="231"/>
      <c r="E162" s="232"/>
      <c r="F162" s="232"/>
      <c r="G162" s="233"/>
      <c r="H162" s="234"/>
      <c r="I162" s="235"/>
      <c r="J162" s="338"/>
      <c r="K162" s="232" t="str">
        <f t="shared" si="63"/>
        <v/>
      </c>
      <c r="L162" s="232"/>
      <c r="M162" s="395" t="str">
        <f>IF(K162="nvt","pass",IF(P162="","",IF(P162&gt;=U162,"pass","niet voldaan")))</f>
        <v/>
      </c>
      <c r="N162" s="364"/>
      <c r="O162" s="368"/>
      <c r="P162" s="368"/>
      <c r="Q162" s="367" t="str">
        <f>IF(Q163="nvt","",IF(Q163="goed","goed",IF(Q163="beter","beter",IF(Q163="uitstekend","uitstekend",IF(Q163="","","niet voldaan")))))</f>
        <v/>
      </c>
      <c r="R162" s="367"/>
      <c r="S162" s="367"/>
      <c r="T162" s="382"/>
      <c r="U162" s="405"/>
    </row>
    <row r="163" spans="1:21" x14ac:dyDescent="0.3">
      <c r="A163" s="112"/>
      <c r="B163" s="264" t="s">
        <v>193</v>
      </c>
      <c r="C163" s="275" t="str">
        <f>C161</f>
        <v>GEB 3.2*</v>
      </c>
      <c r="D163" s="274" t="str">
        <f>D161</f>
        <v>groene buitenruimtes</v>
      </c>
      <c r="E163" s="101" t="s">
        <v>201</v>
      </c>
      <c r="F163" s="101" t="s">
        <v>28</v>
      </c>
      <c r="G163" s="102"/>
      <c r="H163" s="25"/>
      <c r="I163" s="27"/>
      <c r="J163" s="327" t="str">
        <f t="shared" ref="J163" si="70">P163</f>
        <v/>
      </c>
      <c r="K163" s="34" t="str">
        <f t="shared" si="63"/>
        <v/>
      </c>
      <c r="L163" s="17"/>
      <c r="M163" s="361"/>
      <c r="N163" s="376"/>
      <c r="O163" s="377"/>
      <c r="P163" s="368" t="str">
        <f>IF(G163="goed",1,IF(G163="beter",2,IF(G163="uitstekend",3,IF(G163="nvt","nvt",""))))</f>
        <v/>
      </c>
      <c r="Q163" s="383" t="str">
        <f>IF(G163="nvt","nvt",IF(J163=0,"niet voldaan",IF(J163=1,"goed",IF(J163=2,"beter",IF(J163=3,"uitstekend","")))))</f>
        <v/>
      </c>
      <c r="R163" s="367"/>
      <c r="S163" s="368">
        <f>R163</f>
        <v>0</v>
      </c>
      <c r="T163" s="382" t="str">
        <f>IF(G163="nvt",0,IF(G163="goed",1,IF(G163="beter",2,IF(G163="uitstekend",3,""))))</f>
        <v/>
      </c>
      <c r="U163" s="404"/>
    </row>
    <row r="164" spans="1:21" x14ac:dyDescent="0.3">
      <c r="A164" s="23"/>
      <c r="B164" s="23"/>
      <c r="C164" s="23"/>
      <c r="D164" s="23"/>
      <c r="E164" s="23"/>
      <c r="F164" s="23"/>
      <c r="G164" s="23"/>
      <c r="H164" s="23"/>
      <c r="I164" s="23"/>
      <c r="J164" s="340"/>
      <c r="K164" s="23"/>
      <c r="L164" s="23"/>
      <c r="M164" s="361"/>
      <c r="N164" s="376"/>
      <c r="O164" s="377"/>
      <c r="P164" s="368"/>
      <c r="Q164" s="367"/>
      <c r="R164" s="367"/>
      <c r="S164" s="368"/>
      <c r="T164" s="382"/>
      <c r="U164" s="404"/>
    </row>
    <row r="165" spans="1:21" customFormat="1" ht="18" x14ac:dyDescent="0.3">
      <c r="A165" s="30"/>
      <c r="B165" s="238" t="s">
        <v>11</v>
      </c>
      <c r="C165" s="238"/>
      <c r="D165" s="238"/>
      <c r="E165" s="238"/>
      <c r="F165" s="238"/>
      <c r="G165" s="239"/>
      <c r="H165" s="238"/>
      <c r="I165" s="238"/>
      <c r="J165" s="333"/>
      <c r="K165" s="238"/>
      <c r="L165" s="238"/>
      <c r="M165" s="387"/>
      <c r="N165" s="364"/>
      <c r="O165" s="368"/>
      <c r="P165" s="368"/>
      <c r="Q165" s="367"/>
      <c r="R165" s="367"/>
      <c r="S165" s="367"/>
      <c r="T165" s="382"/>
      <c r="U165" s="405"/>
    </row>
    <row r="166" spans="1:21" x14ac:dyDescent="0.3">
      <c r="A166" s="23"/>
      <c r="B166" s="23"/>
      <c r="C166" s="23"/>
      <c r="D166" s="23"/>
      <c r="E166" s="23"/>
      <c r="F166" s="23"/>
      <c r="G166" s="23"/>
      <c r="H166" s="23"/>
      <c r="I166" s="23"/>
      <c r="J166" s="340"/>
      <c r="K166" s="23"/>
      <c r="L166" s="23"/>
      <c r="M166" s="361"/>
      <c r="N166" s="376"/>
      <c r="O166" s="377"/>
      <c r="P166" s="368"/>
      <c r="Q166" s="367"/>
      <c r="R166" s="367"/>
      <c r="S166" s="368"/>
      <c r="T166" s="382"/>
      <c r="U166" s="404"/>
    </row>
    <row r="167" spans="1:21" customFormat="1" ht="13.8" customHeight="1" x14ac:dyDescent="0.3">
      <c r="A167" s="30"/>
      <c r="B167" s="256"/>
      <c r="C167" s="257" t="str">
        <f>'overzicht alle'!B106</f>
        <v>ENE 1</v>
      </c>
      <c r="D167" s="257" t="str">
        <f>'overzicht alle'!C106</f>
        <v>Energieprestatie</v>
      </c>
      <c r="E167" s="257"/>
      <c r="F167" s="258" t="str">
        <f>'overzicht alle'!F106</f>
        <v>goed</v>
      </c>
      <c r="G167" s="257"/>
      <c r="H167" s="257"/>
      <c r="I167" s="257"/>
      <c r="J167" s="335"/>
      <c r="K167" s="320" t="str">
        <f>Q167</f>
        <v/>
      </c>
      <c r="L167" s="258"/>
      <c r="M167" s="395" t="str">
        <f>IF(K167="nvt","pass",IF(P167="","",IF(P167&gt;=U167,"pass","niet voldaan")))</f>
        <v/>
      </c>
      <c r="N167" s="364"/>
      <c r="O167" s="368"/>
      <c r="P167" s="368" t="str">
        <f>IF(P168=0,0,IFERROR(AVERAGE(P168),""))</f>
        <v/>
      </c>
      <c r="Q167" s="367" t="str">
        <f>IF(P167="","",IF(P167&lt;1,"niet voldaan",IF(P167&lt;2,"goed",IF(P167&lt;3,"beter","uitstekend"))))</f>
        <v/>
      </c>
      <c r="R167" s="367"/>
      <c r="S167" s="367"/>
      <c r="T167" s="382"/>
      <c r="U167" s="405">
        <f>IF(F167="uitstekend",3,IF(F167="beter",2,IF(F167="goed",1,0)))</f>
        <v>1</v>
      </c>
    </row>
    <row r="168" spans="1:21" x14ac:dyDescent="0.3">
      <c r="A168" s="112"/>
      <c r="B168" s="31"/>
      <c r="C168" s="4" t="str">
        <f>'overzicht alle'!B107</f>
        <v>ENE 1.1</v>
      </c>
      <c r="D168" s="219" t="str">
        <f>'overzicht alle'!C107</f>
        <v xml:space="preserve">energie prestatie </v>
      </c>
      <c r="E168" s="101" t="str">
        <f>'overzicht alle'!E107</f>
        <v>verplicht</v>
      </c>
      <c r="F168" s="101" t="str">
        <f>'overzicht alle'!F107</f>
        <v>goed</v>
      </c>
      <c r="G168" s="102"/>
      <c r="H168" s="25"/>
      <c r="I168" s="27"/>
      <c r="J168" s="327" t="str">
        <f t="shared" ref="J168" si="71">P168</f>
        <v/>
      </c>
      <c r="K168" s="34" t="str">
        <f>Q168</f>
        <v/>
      </c>
      <c r="L168" s="17">
        <f>R168</f>
        <v>0</v>
      </c>
      <c r="M168" s="361"/>
      <c r="N168" s="376"/>
      <c r="O168" s="377"/>
      <c r="P168" s="368" t="str">
        <f>IF(G168="goed",1,IF(G168="beter",2,IF(G168="uitstekend",3,IF(G168="nvt",0,""))))</f>
        <v/>
      </c>
      <c r="Q168" s="383" t="str">
        <f>IF(G168="nvt","nvt",IF(J168=0,"niet voldaan",IF(J168=1,"goed",IF(J168=2,"beter",IF(J168=3,"uitstekend","")))))</f>
        <v/>
      </c>
      <c r="R168" s="367"/>
      <c r="S168" s="368">
        <f>R168</f>
        <v>0</v>
      </c>
      <c r="T168" s="382" t="str">
        <f>IF(G168="nvt",0,IF(G168="goed",1,IF(G168="beter",2,IF(G168="uitstekend",3,""))))</f>
        <v/>
      </c>
      <c r="U168" s="404"/>
    </row>
    <row r="169" spans="1:21" x14ac:dyDescent="0.3">
      <c r="A169" s="23"/>
      <c r="B169" s="23"/>
      <c r="C169" s="23"/>
      <c r="D169" s="23"/>
      <c r="E169" s="23"/>
      <c r="F169" s="23"/>
      <c r="G169" s="23"/>
      <c r="H169" s="23"/>
      <c r="I169" s="23"/>
      <c r="J169" s="340"/>
      <c r="K169" s="23"/>
      <c r="L169" s="23"/>
      <c r="M169" s="361"/>
      <c r="N169" s="376"/>
      <c r="O169" s="377"/>
      <c r="P169" s="368"/>
      <c r="Q169" s="367"/>
      <c r="R169" s="367"/>
      <c r="S169" s="368"/>
      <c r="T169" s="382"/>
      <c r="U169" s="404"/>
    </row>
    <row r="170" spans="1:21" customFormat="1" ht="13.8" customHeight="1" x14ac:dyDescent="0.3">
      <c r="A170" s="30"/>
      <c r="B170" s="256"/>
      <c r="C170" s="257" t="str">
        <f>'overzicht alle'!B108</f>
        <v>ENE 2</v>
      </c>
      <c r="D170" s="257" t="str">
        <f>'overzicht alle'!C108</f>
        <v>Hernieuwbare energieën</v>
      </c>
      <c r="E170" s="257"/>
      <c r="F170" s="258" t="str">
        <f>'overzicht alle'!F108</f>
        <v>goed</v>
      </c>
      <c r="G170" s="257"/>
      <c r="H170" s="257"/>
      <c r="I170" s="257"/>
      <c r="J170" s="335"/>
      <c r="K170" s="320" t="str">
        <f t="shared" ref="K170:K175" si="72">Q170</f>
        <v/>
      </c>
      <c r="L170" s="258"/>
      <c r="M170" s="395" t="str">
        <f>IF(K170="nvt","pass",IF(P170="","",IF(P170&gt;=U170,"pass","niet voldaan")))</f>
        <v>pass</v>
      </c>
      <c r="N170" s="364"/>
      <c r="O170" s="368"/>
      <c r="P170" s="368" t="b">
        <f>IF(Q170="goed",1,IF(Q170="beter",2,IF(Q170="uitstekend",3,IF(Q170="niet voldaan",0))))</f>
        <v>0</v>
      </c>
      <c r="Q170" s="367" t="str">
        <f>IF(AND(Q171="",Q172="",Q173=""),"",IF(AND(Q171="uitstekend",Q172="uitstekend",Q173="uitstekend"),"uitstekend",IF(AND(Q171="uitstekend",Q172="uitstekend",Q173="beter"),"beter",IF(AND(Q171="uitstekend",Q172="uitstekend",OR(Q173="nvt",Q173="")),"goed","niet voldaan"))))</f>
        <v/>
      </c>
      <c r="R170" s="367"/>
      <c r="S170" s="367"/>
      <c r="T170" s="382"/>
      <c r="U170" s="405">
        <f>IF(F170="uitstekend",3,IF(F170="beter",2,IF(F170="goed",1,0)))</f>
        <v>1</v>
      </c>
    </row>
    <row r="171" spans="1:21" x14ac:dyDescent="0.3">
      <c r="A171" s="112"/>
      <c r="B171" s="31"/>
      <c r="C171" s="4" t="str">
        <f>'overzicht alle'!B109</f>
        <v>ENE 2.1*</v>
      </c>
      <c r="D171" s="219" t="str">
        <f>'overzicht alle'!C109</f>
        <v>Haalbaarheid hernieuwbare energieën</v>
      </c>
      <c r="E171" s="101" t="str">
        <f>'overzicht alle'!E109</f>
        <v>verplicht</v>
      </c>
      <c r="F171" s="101" t="str">
        <f>'overzicht alle'!F109</f>
        <v>voldaan</v>
      </c>
      <c r="G171" s="102"/>
      <c r="H171" s="25"/>
      <c r="I171" s="27"/>
      <c r="J171" s="327" t="str">
        <f t="shared" ref="J171:J173" si="73">P171</f>
        <v/>
      </c>
      <c r="K171" s="34" t="str">
        <f t="shared" si="72"/>
        <v/>
      </c>
      <c r="L171" s="17">
        <f>R171</f>
        <v>0</v>
      </c>
      <c r="M171" s="361"/>
      <c r="N171" s="376"/>
      <c r="O171" s="377"/>
      <c r="P171" s="368" t="str">
        <f t="shared" ref="P171" si="74">IF(G171="voldaan",3,IF(OR(G171="niet voldaan",G171="nvt"),0,""))</f>
        <v/>
      </c>
      <c r="Q171" s="367" t="str">
        <f>IF(G171="nvt","nvt",IF(P171=3,"uitstekend",IF(P171=0,"niet voldaan","")))</f>
        <v/>
      </c>
      <c r="R171" s="367"/>
      <c r="S171" s="368">
        <f>R171</f>
        <v>0</v>
      </c>
      <c r="T171" s="382"/>
      <c r="U171" s="404"/>
    </row>
    <row r="172" spans="1:21" x14ac:dyDescent="0.3">
      <c r="A172" s="112"/>
      <c r="B172" s="31"/>
      <c r="C172" s="4" t="str">
        <f>'overzicht alle'!B110</f>
        <v>ENE 2.2*</v>
      </c>
      <c r="D172" s="219" t="str">
        <f>'overzicht alle'!C110</f>
        <v>Aandeel hernieuwbare energie</v>
      </c>
      <c r="E172" s="101" t="str">
        <f>'overzicht alle'!E110</f>
        <v>verplicht</v>
      </c>
      <c r="F172" s="101" t="str">
        <f>'overzicht alle'!F110</f>
        <v>uitstekend</v>
      </c>
      <c r="G172" s="102"/>
      <c r="H172" s="25"/>
      <c r="I172" s="27"/>
      <c r="J172" s="327" t="str">
        <f t="shared" si="73"/>
        <v/>
      </c>
      <c r="K172" s="34" t="str">
        <f t="shared" si="72"/>
        <v/>
      </c>
      <c r="L172" s="17">
        <f>R172</f>
        <v>0</v>
      </c>
      <c r="M172" s="361"/>
      <c r="N172" s="376"/>
      <c r="O172" s="377"/>
      <c r="P172" s="368" t="str">
        <f>IF(G172="goed",1,IF(G172="beter",2,IF(G172="uitstekend",3,IF(G172="nvt",0,""))))</f>
        <v/>
      </c>
      <c r="Q172" s="383" t="str">
        <f>IF(G172="nvt","nvt",IF(J172=0,"niet voldaan",IF(J172=1,"goed",IF(J172=2,"beter",IF(J172=3,"uitstekend","")))))</f>
        <v/>
      </c>
      <c r="R172" s="367"/>
      <c r="S172" s="368">
        <f>R172</f>
        <v>0</v>
      </c>
      <c r="T172" s="382" t="str">
        <f>IF(G172="nvt",0,IF(G172="goed",1,IF(G172="beter",2,IF(G172="uitstekend",3,""))))</f>
        <v/>
      </c>
      <c r="U172" s="404"/>
    </row>
    <row r="173" spans="1:21" x14ac:dyDescent="0.3">
      <c r="A173" s="112"/>
      <c r="B173" s="31"/>
      <c r="C173" s="4" t="str">
        <f>'overzicht alle'!B111</f>
        <v>ENE 2.3*</v>
      </c>
      <c r="D173" s="219" t="str">
        <f>'overzicht alle'!C111</f>
        <v>Groot aandeel hernieuwbare energie</v>
      </c>
      <c r="E173" s="101" t="str">
        <f>'overzicht alle'!E111</f>
        <v>vrij</v>
      </c>
      <c r="F173" s="101" t="str">
        <f>'overzicht alle'!F111</f>
        <v>goed</v>
      </c>
      <c r="G173" s="102"/>
      <c r="H173" s="25"/>
      <c r="I173" s="27"/>
      <c r="J173" s="327" t="str">
        <f t="shared" si="73"/>
        <v/>
      </c>
      <c r="K173" s="34" t="str">
        <f t="shared" si="72"/>
        <v/>
      </c>
      <c r="L173" s="17">
        <f>R173</f>
        <v>0</v>
      </c>
      <c r="M173" s="361"/>
      <c r="N173" s="376"/>
      <c r="O173" s="377"/>
      <c r="P173" s="368" t="str">
        <f>IF(G173="goed",1,IF(G173="beter",2,IF(G173="uitstekend",3,IF(G173="nvt","",""))))</f>
        <v/>
      </c>
      <c r="Q173" s="383" t="str">
        <f>IF(G173="nvt","nvt",IF(J173=0,"niet voldaan",IF(J173=1,"goed",IF(J173=2,"beter",IF(J173=3,"uitstekend","")))))</f>
        <v/>
      </c>
      <c r="R173" s="367"/>
      <c r="S173" s="368">
        <f>R173</f>
        <v>0</v>
      </c>
      <c r="T173" s="382"/>
      <c r="U173" s="404"/>
    </row>
    <row r="174" spans="1:21" customFormat="1" ht="13.8" customHeight="1" x14ac:dyDescent="0.3">
      <c r="A174" s="30"/>
      <c r="B174" s="263" t="s">
        <v>437</v>
      </c>
      <c r="C174" s="228"/>
      <c r="D174" s="231"/>
      <c r="E174" s="232"/>
      <c r="F174" s="232"/>
      <c r="G174" s="233"/>
      <c r="H174" s="234"/>
      <c r="I174" s="235"/>
      <c r="J174" s="338"/>
      <c r="K174" s="232" t="str">
        <f t="shared" si="72"/>
        <v/>
      </c>
      <c r="L174" s="232"/>
      <c r="M174" s="395" t="str">
        <f>IF(K174="nvt","pass",IF(P174="","",IF(P174&gt;=U174,"pass","niet voldaan")))</f>
        <v/>
      </c>
      <c r="N174" s="364"/>
      <c r="O174" s="368"/>
      <c r="P174" s="368"/>
      <c r="Q174" s="367" t="str">
        <f>IF(Q175="nvt","nvt",IF(Q175="goed","goed",IF(Q175="beter","beter",IF(Q175="uitstekend","uitstekend",IF(Q175="","","niet voldaan")))))</f>
        <v/>
      </c>
      <c r="R174" s="367"/>
      <c r="S174" s="367"/>
      <c r="T174" s="382"/>
      <c r="U174" s="405"/>
    </row>
    <row r="175" spans="1:21" x14ac:dyDescent="0.3">
      <c r="A175" s="112"/>
      <c r="B175" s="220" t="s">
        <v>191</v>
      </c>
      <c r="C175" s="221" t="str">
        <f>C172</f>
        <v>ENE 2.2*</v>
      </c>
      <c r="D175" s="225" t="str">
        <f>D172</f>
        <v>Aandeel hernieuwbare energie</v>
      </c>
      <c r="E175" s="101" t="s">
        <v>31</v>
      </c>
      <c r="F175" s="101" t="s">
        <v>28</v>
      </c>
      <c r="G175" s="102"/>
      <c r="H175" s="25"/>
      <c r="I175" s="27"/>
      <c r="J175" s="327" t="str">
        <f t="shared" ref="J175" si="75">P175</f>
        <v/>
      </c>
      <c r="K175" s="34" t="str">
        <f t="shared" si="72"/>
        <v/>
      </c>
      <c r="L175" s="17"/>
      <c r="M175" s="361"/>
      <c r="N175" s="376"/>
      <c r="O175" s="377"/>
      <c r="P175" s="368" t="str">
        <f>IF(G175="goed",1,IF(G175="beter",2,IF(G175="uitstekend",3,IF(G175="nvt","nvt",""))))</f>
        <v/>
      </c>
      <c r="Q175" s="383" t="str">
        <f>IF(J175="nvt","nvt",IF(J175=0,"niet voldaan",IF(J175=1,"goed",IF(J175=2,"beter",IF(J175=3,"uitstekend","")))))</f>
        <v/>
      </c>
      <c r="R175" s="367"/>
      <c r="S175" s="368">
        <f>R175</f>
        <v>0</v>
      </c>
      <c r="T175" s="382" t="str">
        <f>IF(G175="nvt",0,IF(G175="goed",1,IF(G175="beter",2,IF(G175="uitstekend",3,""))))</f>
        <v/>
      </c>
      <c r="U175" s="404"/>
    </row>
    <row r="176" spans="1:21" x14ac:dyDescent="0.3">
      <c r="A176" s="23"/>
      <c r="B176" s="23"/>
      <c r="C176" s="23"/>
      <c r="D176" s="23"/>
      <c r="E176" s="23"/>
      <c r="F176" s="23"/>
      <c r="G176" s="23"/>
      <c r="H176" s="23"/>
      <c r="I176" s="23"/>
      <c r="J176" s="340"/>
      <c r="K176" s="23"/>
      <c r="L176" s="23"/>
      <c r="M176" s="361"/>
      <c r="N176" s="376"/>
      <c r="O176" s="377"/>
      <c r="P176" s="368"/>
      <c r="Q176" s="367"/>
      <c r="R176" s="367"/>
      <c r="S176" s="368"/>
      <c r="T176" s="382"/>
      <c r="U176" s="404"/>
    </row>
    <row r="177" spans="1:21" customFormat="1" ht="13.8" customHeight="1" x14ac:dyDescent="0.3">
      <c r="A177" s="30"/>
      <c r="B177" s="256"/>
      <c r="C177" s="257" t="str">
        <f>'overzicht alle'!B112</f>
        <v>ENE 3*</v>
      </c>
      <c r="D177" s="257" t="str">
        <f>'overzicht alle'!C112</f>
        <v>Energiezuinige installaties en toestellen</v>
      </c>
      <c r="E177" s="257"/>
      <c r="F177" s="258" t="str">
        <f>'overzicht alle'!F112</f>
        <v>uitstekend</v>
      </c>
      <c r="G177" s="257"/>
      <c r="H177" s="257"/>
      <c r="I177" s="257"/>
      <c r="J177" s="335"/>
      <c r="K177" s="320" t="str">
        <f>Q177</f>
        <v/>
      </c>
      <c r="L177" s="258"/>
      <c r="M177" s="395" t="str">
        <f>IF(K177="nvt","pass",IF(P177="","",IF(P177&gt;=U177,"pass","niet voldaan")))</f>
        <v/>
      </c>
      <c r="N177" s="364"/>
      <c r="O177" s="368"/>
      <c r="P177" s="368" t="str" cm="1">
        <f t="array" ref="P177">IF(OR(P178:P180=0),0,IFERROR(AVERAGE(P178:P180),""))</f>
        <v/>
      </c>
      <c r="Q177" s="367" t="str">
        <f>IF(P177="","",IF(P177&lt;1,"niet voldaan",IF(P177&lt;2,"goed",IF(P177&lt;3,"beter","uitstekend"))))</f>
        <v/>
      </c>
      <c r="R177" s="367"/>
      <c r="S177" s="367"/>
      <c r="T177" s="382"/>
      <c r="U177" s="405">
        <f>IF(F177="uitstekend",3,IF(F177="beter",2,IF(F177="goed",1,0)))</f>
        <v>3</v>
      </c>
    </row>
    <row r="178" spans="1:21" x14ac:dyDescent="0.3">
      <c r="A178" s="112"/>
      <c r="B178" s="31"/>
      <c r="C178" s="4" t="str">
        <f>'overzicht alle'!B113</f>
        <v>ENE 3.1*</v>
      </c>
      <c r="D178" s="219" t="str">
        <f>'overzicht alle'!C113</f>
        <v>Energiezuinige installaties en toestellen</v>
      </c>
      <c r="E178" s="101" t="str">
        <f>'overzicht alle'!E113</f>
        <v>verplicht</v>
      </c>
      <c r="F178" s="101" t="str">
        <f>'overzicht alle'!F113</f>
        <v>voldaan</v>
      </c>
      <c r="G178" s="102"/>
      <c r="H178" s="25"/>
      <c r="I178" s="27"/>
      <c r="J178" s="327" t="str">
        <f t="shared" ref="J178:J180" si="76">P178</f>
        <v/>
      </c>
      <c r="K178" s="34" t="str">
        <f>Q178</f>
        <v/>
      </c>
      <c r="L178" s="17">
        <f>R178</f>
        <v>0</v>
      </c>
      <c r="M178" s="361"/>
      <c r="N178" s="376"/>
      <c r="O178" s="377">
        <f>ROUND(SUM(P178:P180)/3,1)</f>
        <v>0</v>
      </c>
      <c r="P178" s="368" t="str">
        <f t="shared" ref="P178:P180" si="77">IF(G178="voldaan",3,IF(G178="niet voldaan",0,IF(G178="nvt",0,"")))</f>
        <v/>
      </c>
      <c r="Q178" s="367" t="str">
        <f t="shared" ref="Q178:Q180" si="78">IF(G178="nvt","nvt",IF(P178=3,"uitstekend",IF(P178=0,"niet voldaan","")))</f>
        <v/>
      </c>
      <c r="R178" s="367"/>
      <c r="S178" s="368">
        <f>R178</f>
        <v>0</v>
      </c>
      <c r="T178" s="382"/>
      <c r="U178" s="404"/>
    </row>
    <row r="179" spans="1:21" x14ac:dyDescent="0.3">
      <c r="A179" s="112"/>
      <c r="B179" s="31"/>
      <c r="C179" s="4" t="str">
        <f>'overzicht alle'!B114</f>
        <v>ENE 3.2*</v>
      </c>
      <c r="D179" s="219" t="str">
        <f>'overzicht alle'!C114</f>
        <v>Automatische regeling - niet-verblijfsruimten</v>
      </c>
      <c r="E179" s="101" t="str">
        <f>'overzicht alle'!E114</f>
        <v>verplicht</v>
      </c>
      <c r="F179" s="101" t="str">
        <f>'overzicht alle'!F114</f>
        <v>voldaan</v>
      </c>
      <c r="G179" s="102"/>
      <c r="H179" s="25"/>
      <c r="I179" s="27"/>
      <c r="J179" s="327" t="str">
        <f t="shared" si="76"/>
        <v/>
      </c>
      <c r="K179" s="34" t="str">
        <f>Q179</f>
        <v/>
      </c>
      <c r="L179" s="17">
        <f>R179</f>
        <v>0</v>
      </c>
      <c r="M179" s="361"/>
      <c r="N179" s="376"/>
      <c r="O179" s="377"/>
      <c r="P179" s="368" t="str">
        <f t="shared" si="77"/>
        <v/>
      </c>
      <c r="Q179" s="367" t="str">
        <f t="shared" si="78"/>
        <v/>
      </c>
      <c r="R179" s="367"/>
      <c r="S179" s="368">
        <f>R179</f>
        <v>0</v>
      </c>
      <c r="T179" s="382"/>
      <c r="U179" s="404"/>
    </row>
    <row r="180" spans="1:21" x14ac:dyDescent="0.3">
      <c r="A180" s="112"/>
      <c r="B180" s="31"/>
      <c r="C180" s="4" t="str">
        <f>'overzicht alle'!B115</f>
        <v>ENE 3.3*</v>
      </c>
      <c r="D180" s="219" t="str">
        <f>'overzicht alle'!C115</f>
        <v>Energie-efficiëntie niet huishoudelijke toestellen en medische apparatuur</v>
      </c>
      <c r="E180" s="101" t="str">
        <f>'overzicht alle'!E115</f>
        <v>verplicht</v>
      </c>
      <c r="F180" s="101" t="str">
        <f>'overzicht alle'!F115</f>
        <v>voldaan</v>
      </c>
      <c r="G180" s="102"/>
      <c r="H180" s="25"/>
      <c r="I180" s="27"/>
      <c r="J180" s="327" t="str">
        <f t="shared" si="76"/>
        <v/>
      </c>
      <c r="K180" s="34" t="str">
        <f>Q180</f>
        <v/>
      </c>
      <c r="L180" s="17">
        <f>R180</f>
        <v>0</v>
      </c>
      <c r="M180" s="361"/>
      <c r="N180" s="376"/>
      <c r="O180" s="377"/>
      <c r="P180" s="368" t="str">
        <f t="shared" si="77"/>
        <v/>
      </c>
      <c r="Q180" s="367" t="str">
        <f t="shared" si="78"/>
        <v/>
      </c>
      <c r="R180" s="367"/>
      <c r="S180" s="368">
        <f>R180</f>
        <v>0</v>
      </c>
      <c r="T180" s="382"/>
      <c r="U180" s="404"/>
    </row>
    <row r="181" spans="1:21" x14ac:dyDescent="0.3">
      <c r="A181" s="23"/>
      <c r="B181" s="23"/>
      <c r="C181" s="23"/>
      <c r="D181" s="23"/>
      <c r="E181" s="23"/>
      <c r="F181" s="23"/>
      <c r="G181" s="23"/>
      <c r="H181" s="23"/>
      <c r="I181" s="23"/>
      <c r="J181" s="340"/>
      <c r="K181" s="23"/>
      <c r="L181" s="23"/>
      <c r="M181" s="361"/>
      <c r="N181" s="376"/>
      <c r="O181" s="377"/>
      <c r="P181" s="368"/>
      <c r="Q181" s="367"/>
      <c r="R181" s="367"/>
      <c r="S181" s="368"/>
      <c r="T181" s="382"/>
      <c r="U181" s="404"/>
    </row>
    <row r="182" spans="1:21" customFormat="1" ht="13.8" customHeight="1" x14ac:dyDescent="0.3">
      <c r="A182" s="30"/>
      <c r="B182" s="256"/>
      <c r="C182" s="257" t="str">
        <f>'overzicht alle'!B116</f>
        <v>MAT 1</v>
      </c>
      <c r="D182" s="257" t="str">
        <f>'overzicht alle'!C116</f>
        <v>Behoud van grondstoffen</v>
      </c>
      <c r="E182" s="257"/>
      <c r="F182" s="258" t="str">
        <f>'overzicht alle'!F116</f>
        <v>/</v>
      </c>
      <c r="G182" s="257"/>
      <c r="H182" s="257"/>
      <c r="I182" s="257"/>
      <c r="J182" s="335"/>
      <c r="K182" s="320" t="str">
        <f>Q182</f>
        <v/>
      </c>
      <c r="L182" s="258"/>
      <c r="M182" s="395" t="str">
        <f>IF(K182="nvt","pass",IF(P182="","",IF(P182&gt;=U182,"pass","niet voldaan")))</f>
        <v/>
      </c>
      <c r="N182" s="364"/>
      <c r="O182" s="368"/>
      <c r="P182" s="368" t="str">
        <f>IF(OR(P183=0),0,IFERROR(AVERAGE(P184:P185),""))</f>
        <v/>
      </c>
      <c r="Q182" s="367" t="str" cm="1">
        <f t="array" ref="Q182">IF(AND(Q183:Q185="nvt"),"nvt",IF(P182="","",IF(P182&lt;1,"niet voldaan",IF(P182&lt;2,"goed",IF(P182&lt;3,"beter","uitstekend")))))</f>
        <v/>
      </c>
      <c r="R182" s="367"/>
      <c r="S182" s="367"/>
      <c r="T182" s="382"/>
      <c r="U182" s="405">
        <f>IF(F182="uitstekend",3,IF(F182="beter",2,IF(F182="goed",1,0)))</f>
        <v>0</v>
      </c>
    </row>
    <row r="183" spans="1:21" x14ac:dyDescent="0.3">
      <c r="A183" s="112"/>
      <c r="B183" s="31"/>
      <c r="C183" s="4" t="str">
        <f>'overzicht alle'!B117</f>
        <v>MAT1.1</v>
      </c>
      <c r="D183" s="219" t="str">
        <f>'overzicht alle'!C117</f>
        <v>Hergebruik van in situ aanwezige bouwelementen en -materialen</v>
      </c>
      <c r="E183" s="101" t="str">
        <f>'overzicht alle'!E117</f>
        <v>vrij</v>
      </c>
      <c r="F183" s="101" t="str">
        <f>'overzicht alle'!F117</f>
        <v>voldaan</v>
      </c>
      <c r="G183" s="102"/>
      <c r="H183" s="25"/>
      <c r="I183" s="27"/>
      <c r="J183" s="327" t="str">
        <f t="shared" ref="J183:J185" si="79">P183</f>
        <v/>
      </c>
      <c r="K183" s="34" t="str">
        <f>Q183</f>
        <v/>
      </c>
      <c r="L183" s="17">
        <f>R183</f>
        <v>0</v>
      </c>
      <c r="M183" s="361"/>
      <c r="N183" s="376"/>
      <c r="O183" s="377"/>
      <c r="P183" s="368" t="str">
        <f>IF(G183="nvt","",IF(G183="voldaan",3,IF(G183="niet voldaan",0,"")))</f>
        <v/>
      </c>
      <c r="Q183" s="367" t="str">
        <f>IF(G183="nvt","nvt",IF(P183=3,"uitstekend",IF(P183=0,"niet voldaan","")))</f>
        <v/>
      </c>
      <c r="R183" s="367"/>
      <c r="S183" s="368">
        <f>R183</f>
        <v>0</v>
      </c>
      <c r="T183" s="382"/>
      <c r="U183" s="404"/>
    </row>
    <row r="184" spans="1:21" x14ac:dyDescent="0.3">
      <c r="A184" s="112"/>
      <c r="B184" s="31"/>
      <c r="C184" s="4" t="str">
        <f>'overzicht alle'!B118</f>
        <v>MAT1.2*</v>
      </c>
      <c r="D184" s="219" t="str">
        <f>'overzicht alle'!C118</f>
        <v>75% hergebruik van in situ aanwezige bouwelementen en -materialen</v>
      </c>
      <c r="E184" s="101" t="str">
        <f>'overzicht alle'!E118</f>
        <v>vrij</v>
      </c>
      <c r="F184" s="101" t="str">
        <f>'overzicht alle'!F118</f>
        <v>goed</v>
      </c>
      <c r="G184" s="370"/>
      <c r="H184" s="25"/>
      <c r="I184" s="27"/>
      <c r="J184" s="327" t="str">
        <f t="shared" si="79"/>
        <v/>
      </c>
      <c r="K184" s="34" t="str">
        <f>Q184</f>
        <v/>
      </c>
      <c r="L184" s="17">
        <f>R184</f>
        <v>0</v>
      </c>
      <c r="M184" s="361"/>
      <c r="N184" s="376"/>
      <c r="O184" s="377">
        <f>ROUND(SUM(P184:P185)/2,1)</f>
        <v>0</v>
      </c>
      <c r="P184" s="368" t="str">
        <f>IF(G184="goed",1,IF(G184="beter",2,IF(G184="uitstekend",3,IF(G184="nvt","",""))))</f>
        <v/>
      </c>
      <c r="Q184" s="383" t="str">
        <f>IF(G184="nvt","nvt",IF(J184=0,"niet voldaan",IF(J184=1,"goed",IF(J184=2,"beter",IF(J184=3,"uitstekend","")))))</f>
        <v/>
      </c>
      <c r="R184" s="367"/>
      <c r="S184" s="368">
        <f>R184</f>
        <v>0</v>
      </c>
      <c r="T184" s="382" t="str">
        <f>IF(G184="nvt",0,IF(G184="goed",1,IF(G184="beter",2,IF(G184="uitstekend",3,""))))</f>
        <v/>
      </c>
      <c r="U184" s="404"/>
    </row>
    <row r="185" spans="1:21" x14ac:dyDescent="0.3">
      <c r="A185" s="112"/>
      <c r="B185" s="31"/>
      <c r="C185" s="4" t="str">
        <f>'overzicht alle'!B119</f>
        <v>MAT1.3</v>
      </c>
      <c r="D185" s="219" t="str">
        <f>'overzicht alle'!C119</f>
        <v>Gesloten grondbalans</v>
      </c>
      <c r="E185" s="101" t="str">
        <f>'overzicht alle'!E119</f>
        <v>vrij</v>
      </c>
      <c r="F185" s="101" t="str">
        <f>'overzicht alle'!F119</f>
        <v>beter</v>
      </c>
      <c r="G185" s="370"/>
      <c r="H185" s="25"/>
      <c r="I185" s="27"/>
      <c r="J185" s="327" t="str">
        <f t="shared" si="79"/>
        <v/>
      </c>
      <c r="K185" s="34" t="str">
        <f>Q185</f>
        <v/>
      </c>
      <c r="L185" s="17">
        <f>R185</f>
        <v>0</v>
      </c>
      <c r="M185" s="361"/>
      <c r="N185" s="376"/>
      <c r="O185" s="377"/>
      <c r="P185" s="368" t="str">
        <f>IF(G185="goed",1,IF(G185="beter",2,IF(G185="uitstekend",3,IF(G185="nvt","",""))))</f>
        <v/>
      </c>
      <c r="Q185" s="382" t="str">
        <f>IF(G185="nvt","nvt",IF(J185=0,"niet voldaan",IF(J185=1,"goed",IF(J185=2,"beter",IF(J185=3,"uitstekend","")))))</f>
        <v/>
      </c>
      <c r="R185" s="367"/>
      <c r="S185" s="368">
        <f>R185</f>
        <v>0</v>
      </c>
      <c r="T185" s="382" t="str">
        <f>IF(G185="nvt",0,IF(G185="goed",1,IF(G185="beter",2,IF(G185="uitstekend",3,""))))</f>
        <v/>
      </c>
      <c r="U185" s="404"/>
    </row>
    <row r="186" spans="1:21" x14ac:dyDescent="0.3">
      <c r="A186" s="23"/>
      <c r="B186" s="23"/>
      <c r="C186" s="23"/>
      <c r="D186" s="23"/>
      <c r="E186" s="23"/>
      <c r="F186" s="23"/>
      <c r="G186" s="23"/>
      <c r="H186" s="23"/>
      <c r="I186" s="23"/>
      <c r="J186" s="340"/>
      <c r="K186" s="23"/>
      <c r="L186" s="23"/>
      <c r="M186" s="361"/>
      <c r="N186" s="376"/>
      <c r="O186" s="377"/>
      <c r="P186" s="368"/>
      <c r="Q186" s="367"/>
      <c r="R186" s="367"/>
      <c r="S186" s="368"/>
      <c r="T186" s="382"/>
      <c r="U186" s="404"/>
    </row>
    <row r="187" spans="1:21" customFormat="1" ht="13.8" customHeight="1" x14ac:dyDescent="0.3">
      <c r="A187" s="30"/>
      <c r="B187" s="256"/>
      <c r="C187" s="257" t="str">
        <f>'overzicht alle'!B120</f>
        <v>MAT 2</v>
      </c>
      <c r="D187" s="257" t="str">
        <f>'overzicht alle'!C120</f>
        <v>Materiaalkeuze</v>
      </c>
      <c r="E187" s="257"/>
      <c r="F187" s="258" t="str">
        <f>'overzicht alle'!F120</f>
        <v>beter</v>
      </c>
      <c r="G187" s="257"/>
      <c r="H187" s="257"/>
      <c r="I187" s="257"/>
      <c r="J187" s="335"/>
      <c r="K187" s="320" t="str">
        <f>Q187</f>
        <v/>
      </c>
      <c r="L187" s="258"/>
      <c r="M187" s="395" t="str">
        <f>IF(K187="nvt","pass",IF(P187="","",IF(P187&gt;=U187,"pass","niet voldaan")))</f>
        <v/>
      </c>
      <c r="N187" s="364"/>
      <c r="O187" s="368"/>
      <c r="P187" s="368" t="str">
        <f>IF(OR(P189&lt;3,P188=0),0,IFERROR(AVERAGE(P188:P189),""))</f>
        <v/>
      </c>
      <c r="Q187" s="367" t="str">
        <f>IF(P187="","",IF(P187&lt;1,"niet voldaan",IF(P187&lt;2.5,"goed",IF(P187&lt;3,"beter","uitstekend"))))</f>
        <v/>
      </c>
      <c r="R187" s="367"/>
      <c r="S187" s="367"/>
      <c r="T187" s="382"/>
      <c r="U187" s="405">
        <f>IF(F187="uitstekend",3,IF(F187="beter",2,IF(F187="goed",1,0)))</f>
        <v>2</v>
      </c>
    </row>
    <row r="188" spans="1:21" x14ac:dyDescent="0.3">
      <c r="A188" s="112"/>
      <c r="B188" s="31"/>
      <c r="C188" s="4" t="str">
        <f>'overzicht alle'!B121</f>
        <v>MAT 2.1*</v>
      </c>
      <c r="D188" s="219" t="str">
        <f>'overzicht alle'!C121</f>
        <v>totem analyse</v>
      </c>
      <c r="E188" s="101" t="str">
        <f>'overzicht alle'!E121</f>
        <v>verplicht</v>
      </c>
      <c r="F188" s="101" t="str">
        <f>'overzicht alle'!F121</f>
        <v>beter</v>
      </c>
      <c r="G188" s="102"/>
      <c r="H188" s="25"/>
      <c r="I188" s="27"/>
      <c r="J188" s="327" t="str">
        <f t="shared" ref="J188:J189" si="80">P188</f>
        <v/>
      </c>
      <c r="K188" s="34" t="str">
        <f>Q188</f>
        <v/>
      </c>
      <c r="L188" s="17">
        <f>R188</f>
        <v>0</v>
      </c>
      <c r="M188" s="361"/>
      <c r="N188" s="376"/>
      <c r="O188" s="377"/>
      <c r="P188" s="368" t="str">
        <f>IF(G188="goed",1,IF(G188="beter",2,IF(G188="uitstekend",3,IF(G188="nvt",0,""))))</f>
        <v/>
      </c>
      <c r="Q188" s="383" t="str">
        <f>IF(G188="nvt","nvt",IF(J188=0,"niet voldaan",IF(J188=1,"goed",IF(J188=2,"beter",IF(J188=3,"uitstekend","")))))</f>
        <v/>
      </c>
      <c r="R188" s="367"/>
      <c r="S188" s="368">
        <f>R188</f>
        <v>0</v>
      </c>
      <c r="T188" s="382" t="str">
        <f>IF(G188="nvt",0,IF(G188="goed",1,IF(G188="beter",2,IF(G188="uitstekend",3,""))))</f>
        <v/>
      </c>
      <c r="U188" s="404"/>
    </row>
    <row r="189" spans="1:21" x14ac:dyDescent="0.3">
      <c r="A189" s="112"/>
      <c r="B189" s="31"/>
      <c r="C189" s="4" t="str">
        <f>'overzicht alle'!B122</f>
        <v>MAT 2.2*</v>
      </c>
      <c r="D189" s="219" t="str">
        <f>'overzicht alle'!C122</f>
        <v>hout uit duurzaam bosbeheer</v>
      </c>
      <c r="E189" s="101" t="str">
        <f>'overzicht alle'!E122</f>
        <v>verplicht</v>
      </c>
      <c r="F189" s="101" t="str">
        <f>'overzicht alle'!F122</f>
        <v>uitstekend</v>
      </c>
      <c r="G189" s="102"/>
      <c r="H189" s="25"/>
      <c r="I189" s="27"/>
      <c r="J189" s="327" t="str">
        <f t="shared" si="80"/>
        <v/>
      </c>
      <c r="K189" s="34" t="str">
        <f>Q189</f>
        <v/>
      </c>
      <c r="L189" s="17">
        <f>R189</f>
        <v>0</v>
      </c>
      <c r="M189" s="361"/>
      <c r="N189" s="376"/>
      <c r="O189" s="377"/>
      <c r="P189" s="368" t="str">
        <f>IF(G189="goed",1,IF(G189="beter",2,IF(G189="uitstekend",3,IF(G189="nvt",0,""))))</f>
        <v/>
      </c>
      <c r="Q189" s="383" t="str">
        <f>IF(G189="nvt","nvt",IF(J189=0,"niet voldaan",IF(J189=1,"goed",IF(J189=2,"beter",IF(J189=3,"uitstekend","")))))</f>
        <v/>
      </c>
      <c r="R189" s="367"/>
      <c r="S189" s="368">
        <f>R189</f>
        <v>0</v>
      </c>
      <c r="T189" s="382" t="str">
        <f>IF(G189="nvt",0,IF(G189="goed",1,IF(G189="beter",2,IF(G189="uitstekend",3,""))))</f>
        <v/>
      </c>
      <c r="U189" s="404"/>
    </row>
    <row r="190" spans="1:21" x14ac:dyDescent="0.3">
      <c r="A190" s="23"/>
      <c r="B190" s="23"/>
      <c r="C190" s="23"/>
      <c r="D190" s="23"/>
      <c r="E190" s="23"/>
      <c r="F190" s="23"/>
      <c r="G190" s="23"/>
      <c r="H190" s="23"/>
      <c r="I190" s="23"/>
      <c r="J190" s="340"/>
      <c r="K190" s="23"/>
      <c r="L190" s="23"/>
      <c r="M190" s="361"/>
      <c r="N190" s="376"/>
      <c r="O190" s="377"/>
      <c r="P190" s="368"/>
      <c r="Q190" s="367"/>
      <c r="R190" s="367"/>
      <c r="S190" s="368"/>
      <c r="T190" s="382"/>
      <c r="U190" s="404"/>
    </row>
    <row r="191" spans="1:21" customFormat="1" ht="13.8" customHeight="1" x14ac:dyDescent="0.3">
      <c r="A191" s="30"/>
      <c r="B191" s="256"/>
      <c r="C191" s="257" t="str">
        <f>'overzicht alle'!B123</f>
        <v>MAT 3*</v>
      </c>
      <c r="D191" s="257" t="str">
        <f>'overzicht alle'!C123</f>
        <v>Materialenpaspoort</v>
      </c>
      <c r="E191" s="257"/>
      <c r="F191" s="258" t="str">
        <f>'overzicht alle'!F123</f>
        <v>/</v>
      </c>
      <c r="G191" s="257"/>
      <c r="H191" s="257"/>
      <c r="I191" s="257"/>
      <c r="J191" s="335"/>
      <c r="K191" s="320" t="str">
        <f>Q191</f>
        <v/>
      </c>
      <c r="L191" s="258"/>
      <c r="M191" s="395" t="str">
        <f>IF(K191="nvt","pass",IF(P191="","",IF(P191&gt;=U191,"pass","niet voldaan")))</f>
        <v/>
      </c>
      <c r="N191" s="364"/>
      <c r="O191" s="368"/>
      <c r="P191" s="368" t="str">
        <f>P192</f>
        <v/>
      </c>
      <c r="Q191" s="367" t="str">
        <f>IF(Q192="nvt","nvt",IF(P191="","",IF(P191&lt;1,"niet voldaan",IF(P191&lt;2,"goed",IF(P191&lt;3,"beter","uitstekend")))))</f>
        <v/>
      </c>
      <c r="R191" s="367"/>
      <c r="S191" s="367"/>
      <c r="T191" s="382"/>
      <c r="U191" s="405">
        <f>IF(F191="uitstekend",3,IF(F191="beter",2,IF(F191="goed",1,0)))</f>
        <v>0</v>
      </c>
    </row>
    <row r="192" spans="1:21" x14ac:dyDescent="0.3">
      <c r="A192" s="112"/>
      <c r="B192" s="31"/>
      <c r="C192" s="4" t="str">
        <f>'overzicht alle'!B124</f>
        <v>MAT 3.1*</v>
      </c>
      <c r="D192" s="219" t="str">
        <f>'overzicht alle'!C124</f>
        <v>Materialenpaspoort</v>
      </c>
      <c r="E192" s="101" t="str">
        <f>'overzicht alle'!E124</f>
        <v>vrij</v>
      </c>
      <c r="F192" s="101" t="str">
        <f>'overzicht alle'!F124</f>
        <v>beter</v>
      </c>
      <c r="G192" s="102"/>
      <c r="H192" s="25"/>
      <c r="I192" s="27"/>
      <c r="J192" s="327" t="str">
        <f t="shared" ref="J192" si="81">P192</f>
        <v/>
      </c>
      <c r="K192" s="34" t="str">
        <f>Q192</f>
        <v/>
      </c>
      <c r="L192" s="17">
        <f>R192</f>
        <v>0</v>
      </c>
      <c r="M192" s="361"/>
      <c r="N192" s="376"/>
      <c r="O192" s="377"/>
      <c r="P192" s="368" t="str">
        <f>IF(G192="goed",1,IF(G192="beter",2,IF(G192="uitstekend",3,IF(G192="nvt","",""))))</f>
        <v/>
      </c>
      <c r="Q192" s="382" t="str">
        <f>IF(G192="nvt","nvt",IF(J192=0,"niet voldaan",IF(J192=1,"goed",IF(J192=2,"beter",IF(J192=3,"uitstekend","")))))</f>
        <v/>
      </c>
      <c r="R192" s="367"/>
      <c r="S192" s="368">
        <f>R192</f>
        <v>0</v>
      </c>
      <c r="T192" s="382" t="str">
        <f>IF(G192="nvt",0,IF(G192="goed",1,IF(G192="beter",2,IF(G192="uitstekend",3,""))))</f>
        <v/>
      </c>
      <c r="U192" s="404"/>
    </row>
    <row r="193" spans="1:21" x14ac:dyDescent="0.3">
      <c r="A193" s="23"/>
      <c r="B193" s="23"/>
      <c r="C193" s="23"/>
      <c r="D193" s="23"/>
      <c r="E193" s="23"/>
      <c r="F193" s="23"/>
      <c r="G193" s="23"/>
      <c r="H193" s="23"/>
      <c r="I193" s="23"/>
      <c r="J193" s="340"/>
      <c r="K193" s="23"/>
      <c r="L193" s="23"/>
      <c r="M193" s="361"/>
      <c r="N193" s="376"/>
      <c r="O193" s="377"/>
      <c r="P193" s="368"/>
      <c r="Q193" s="367"/>
      <c r="R193" s="367"/>
      <c r="S193" s="368"/>
      <c r="T193" s="382"/>
      <c r="U193" s="404"/>
    </row>
    <row r="194" spans="1:21" customFormat="1" ht="13.8" customHeight="1" x14ac:dyDescent="0.3">
      <c r="A194" s="30"/>
      <c r="B194" s="256"/>
      <c r="C194" s="257" t="str">
        <f>'overzicht alle'!B125</f>
        <v>MAT 4*</v>
      </c>
      <c r="D194" s="257" t="str">
        <f>'overzicht alle'!C125</f>
        <v>Koelmiddelen met een lage impact</v>
      </c>
      <c r="E194" s="257"/>
      <c r="F194" s="258" t="str">
        <f>'overzicht alle'!F125</f>
        <v>goed</v>
      </c>
      <c r="G194" s="257"/>
      <c r="H194" s="257"/>
      <c r="I194" s="257"/>
      <c r="J194" s="335"/>
      <c r="K194" s="320" t="str">
        <f>Q194</f>
        <v/>
      </c>
      <c r="L194" s="258"/>
      <c r="M194" s="395" t="str">
        <f>IF(K194="nvt","pass",IF(P194="","",IF(P194&gt;=U194,"pass","niet voldaan")))</f>
        <v/>
      </c>
      <c r="N194" s="364"/>
      <c r="O194" s="368"/>
      <c r="P194" s="368" t="str" cm="1">
        <f t="array" ref="P194">IF(OR(P195:P196=0),0,IFERROR(AVERAGE(P195:P197),""))</f>
        <v/>
      </c>
      <c r="Q194" s="367" t="str">
        <f>IF(P194="","",IF(P194&lt;1,"niet voldaan",IF(P194&lt;2.3,"goed",IF(P194&lt;3,"beter","uitstekend"))))</f>
        <v/>
      </c>
      <c r="R194" s="367"/>
      <c r="S194" s="367"/>
      <c r="T194" s="382"/>
      <c r="U194" s="405">
        <f>IF(F194="uitstekend",3,IF(F194="beter",2,IF(F194="goed",1,0)))</f>
        <v>1</v>
      </c>
    </row>
    <row r="195" spans="1:21" x14ac:dyDescent="0.3">
      <c r="A195" s="112"/>
      <c r="B195" s="31"/>
      <c r="C195" s="4" t="str">
        <f>'overzicht alle'!B126</f>
        <v>MAT4.1*</v>
      </c>
      <c r="D195" s="219" t="str">
        <f>'overzicht alle'!C126</f>
        <v>Koelmiddelen met en lage GWP impact</v>
      </c>
      <c r="E195" s="101" t="str">
        <f>'overzicht alle'!E126</f>
        <v>verplicht</v>
      </c>
      <c r="F195" s="101" t="str">
        <f>'overzicht alle'!F126</f>
        <v>goed</v>
      </c>
      <c r="G195" s="102"/>
      <c r="H195" s="25"/>
      <c r="I195" s="27"/>
      <c r="J195" s="327" t="str">
        <f t="shared" ref="J195:J196" si="82">P195</f>
        <v/>
      </c>
      <c r="K195" s="34" t="str">
        <f>Q195</f>
        <v/>
      </c>
      <c r="L195" s="17">
        <f>R195</f>
        <v>0</v>
      </c>
      <c r="M195" s="361"/>
      <c r="N195" s="376"/>
      <c r="O195" s="377"/>
      <c r="P195" s="368" t="str">
        <f>IF(G195="goed",1,IF(G195="beter",2,IF(G195="uitstekend",3,IF(G195="nvt",0,""))))</f>
        <v/>
      </c>
      <c r="Q195" s="383" t="str">
        <f>IF(G195="nvt","nvt",IF(J195=0,"niet voldaan",IF(J195=1,"goed",IF(J195=2,"beter",IF(J195=3,"uitstekend","")))))</f>
        <v/>
      </c>
      <c r="R195" s="367"/>
      <c r="S195" s="368">
        <f>R195</f>
        <v>0</v>
      </c>
      <c r="T195" s="382" t="str">
        <f>IF(G195="nvt",0,IF(G195="goed",1,IF(G195="beter",2,IF(G195="uitstekend",3,""))))</f>
        <v/>
      </c>
      <c r="U195" s="404"/>
    </row>
    <row r="196" spans="1:21" x14ac:dyDescent="0.3">
      <c r="A196" s="112"/>
      <c r="B196" s="31"/>
      <c r="C196" s="4" t="str">
        <f>'overzicht alle'!B127</f>
        <v>MAT 4.2*</v>
      </c>
      <c r="D196" s="219" t="str">
        <f>'overzicht alle'!C127</f>
        <v>Lekdetectie</v>
      </c>
      <c r="E196" s="101" t="str">
        <f>'overzicht alle'!E127</f>
        <v>verplicht</v>
      </c>
      <c r="F196" s="101" t="str">
        <f>'overzicht alle'!F127</f>
        <v>voldaan</v>
      </c>
      <c r="G196" s="102"/>
      <c r="H196" s="25"/>
      <c r="I196" s="27"/>
      <c r="J196" s="327" t="str">
        <f t="shared" si="82"/>
        <v/>
      </c>
      <c r="K196" s="34" t="str">
        <f>Q196</f>
        <v/>
      </c>
      <c r="L196" s="17">
        <f>R196</f>
        <v>0</v>
      </c>
      <c r="M196" s="361"/>
      <c r="N196" s="376"/>
      <c r="O196" s="377"/>
      <c r="P196" s="368" t="str">
        <f t="shared" ref="P196" si="83">IF(G196="voldaan",3,IF(G196="niet voldaan",0,IF(G196="nvt",0,"")))</f>
        <v/>
      </c>
      <c r="Q196" s="367" t="str">
        <f t="shared" ref="Q196" si="84">IF(G196="nvt","nvt",IF(P196=3,"uitstekend",IF(P196=0,"niet voldaan","")))</f>
        <v/>
      </c>
      <c r="R196" s="367"/>
      <c r="S196" s="368">
        <f>R196</f>
        <v>0</v>
      </c>
      <c r="T196" s="382"/>
      <c r="U196" s="404"/>
    </row>
    <row r="197" spans="1:21" x14ac:dyDescent="0.3">
      <c r="A197" s="23"/>
      <c r="B197" s="23"/>
      <c r="C197" s="23"/>
      <c r="D197" s="23"/>
      <c r="E197" s="23"/>
      <c r="F197" s="23"/>
      <c r="G197" s="23"/>
      <c r="H197" s="23"/>
      <c r="I197" s="23"/>
      <c r="J197" s="340"/>
      <c r="K197" s="23"/>
      <c r="L197" s="23"/>
      <c r="M197" s="361"/>
      <c r="N197" s="376"/>
      <c r="O197" s="377"/>
      <c r="P197" s="368"/>
      <c r="Q197" s="367"/>
      <c r="R197" s="367"/>
      <c r="S197" s="368"/>
      <c r="T197" s="382"/>
      <c r="U197" s="404"/>
    </row>
    <row r="198" spans="1:21" customFormat="1" ht="13.8" customHeight="1" x14ac:dyDescent="0.3">
      <c r="A198" s="30"/>
      <c r="B198" s="256"/>
      <c r="C198" s="257" t="str">
        <f>'overzicht alle'!B128</f>
        <v>WAT 1*</v>
      </c>
      <c r="D198" s="257" t="str">
        <f>'overzicht alle'!C128</f>
        <v>Waterverbruik beperken</v>
      </c>
      <c r="E198" s="257"/>
      <c r="F198" s="258" t="str">
        <f>'overzicht alle'!F128</f>
        <v>uitstekend</v>
      </c>
      <c r="G198" s="257"/>
      <c r="H198" s="257"/>
      <c r="I198" s="257"/>
      <c r="J198" s="335"/>
      <c r="K198" s="320" t="str">
        <f t="shared" ref="K198:K202" si="85">Q198</f>
        <v/>
      </c>
      <c r="L198" s="258"/>
      <c r="M198" s="395" t="str">
        <f>IF(K198="nvt","pass",IF(P198="","",IF(P198&gt;=U198,"pass","niet voldaan")))</f>
        <v/>
      </c>
      <c r="N198" s="364"/>
      <c r="O198" s="368"/>
      <c r="P198" s="368" t="str" cm="1">
        <f t="array" ref="P198">IF(OR(P199:P202=0),0,IFERROR(AVERAGE(P199:P202),""))</f>
        <v/>
      </c>
      <c r="Q198" s="367" t="str">
        <f>IF(P198="","",IF(P198&lt;1,"niet voldaan",IF(P198&lt;2,"goed",IF(P198&lt;3,"beter","uitstekend"))))</f>
        <v/>
      </c>
      <c r="R198" s="367"/>
      <c r="S198" s="367"/>
      <c r="T198" s="382" t="str">
        <f>IF(G198="niet voldaan",0,IF(G198="goed",1,IF(G198="beter",2,IF(G198="uitstekend",3,""))))</f>
        <v/>
      </c>
      <c r="U198" s="405">
        <f>IF(F198="uitstekend",3,IF(F198="beter",2,IF(F198="goed",1,0)))</f>
        <v>3</v>
      </c>
    </row>
    <row r="199" spans="1:21" x14ac:dyDescent="0.3">
      <c r="A199" s="112"/>
      <c r="B199" s="31"/>
      <c r="C199" s="4" t="str">
        <f>'overzicht alle'!B129</f>
        <v>WAT 1.1</v>
      </c>
      <c r="D199" s="219" t="str">
        <f>'overzicht alle'!C129</f>
        <v>Waterbesparende toestellen en kraanwerk</v>
      </c>
      <c r="E199" s="101" t="str">
        <f>'overzicht alle'!E129</f>
        <v>verplicht</v>
      </c>
      <c r="F199" s="101" t="str">
        <f>'overzicht alle'!F129</f>
        <v>voldaan</v>
      </c>
      <c r="G199" s="102"/>
      <c r="H199" s="25"/>
      <c r="I199" s="27"/>
      <c r="J199" s="327" t="str">
        <f t="shared" ref="J199:J202" si="86">P199</f>
        <v/>
      </c>
      <c r="K199" s="34" t="str">
        <f t="shared" si="85"/>
        <v/>
      </c>
      <c r="L199" s="17">
        <f>R199</f>
        <v>0</v>
      </c>
      <c r="M199" s="361"/>
      <c r="N199" s="376"/>
      <c r="O199" s="377">
        <f>ROUND(SUM(P199:P202)/4,1)</f>
        <v>0</v>
      </c>
      <c r="P199" s="368" t="str">
        <f t="shared" ref="P199:P202" si="87">IF(G199="voldaan",3,IF(G199="niet voldaan",0,IF(G199="nvt",0,"")))</f>
        <v/>
      </c>
      <c r="Q199" s="367" t="str">
        <f t="shared" ref="Q199:Q202" si="88">IF(G199="nvt","nvt",IF(P199=3,"uitstekend",IF(P199=0,"niet voldaan","")))</f>
        <v/>
      </c>
      <c r="R199" s="367"/>
      <c r="S199" s="368">
        <f>R199</f>
        <v>0</v>
      </c>
      <c r="T199" s="382"/>
      <c r="U199" s="404"/>
    </row>
    <row r="200" spans="1:21" x14ac:dyDescent="0.3">
      <c r="A200" s="112"/>
      <c r="B200" s="31"/>
      <c r="C200" s="4" t="str">
        <f>'overzicht alle'!B130</f>
        <v>WAT 1.2</v>
      </c>
      <c r="D200" s="219" t="str">
        <f>'overzicht alle'!C130</f>
        <v>Watermeter</v>
      </c>
      <c r="E200" s="101" t="str">
        <f>'overzicht alle'!E130</f>
        <v>verplicht</v>
      </c>
      <c r="F200" s="101" t="str">
        <f>'overzicht alle'!F130</f>
        <v>voldaan</v>
      </c>
      <c r="G200" s="102"/>
      <c r="H200" s="25"/>
      <c r="I200" s="27"/>
      <c r="J200" s="327" t="str">
        <f t="shared" si="86"/>
        <v/>
      </c>
      <c r="K200" s="34" t="str">
        <f t="shared" si="85"/>
        <v/>
      </c>
      <c r="L200" s="17">
        <f>R200</f>
        <v>0</v>
      </c>
      <c r="M200" s="361"/>
      <c r="N200" s="376"/>
      <c r="O200" s="377"/>
      <c r="P200" s="368" t="str">
        <f t="shared" si="87"/>
        <v/>
      </c>
      <c r="Q200" s="367" t="str">
        <f t="shared" si="88"/>
        <v/>
      </c>
      <c r="R200" s="367"/>
      <c r="S200" s="368">
        <f>R200</f>
        <v>0</v>
      </c>
      <c r="T200" s="382"/>
      <c r="U200" s="404"/>
    </row>
    <row r="201" spans="1:21" x14ac:dyDescent="0.3">
      <c r="A201" s="112"/>
      <c r="B201" s="31"/>
      <c r="C201" s="4" t="str">
        <f>'overzicht alle'!B131</f>
        <v>WAT 1.3*</v>
      </c>
      <c r="D201" s="219" t="str">
        <f>'overzicht alle'!C131</f>
        <v>Ontwerp waterdistributie</v>
      </c>
      <c r="E201" s="101" t="str">
        <f>'overzicht alle'!E131</f>
        <v>verplicht</v>
      </c>
      <c r="F201" s="101" t="str">
        <f>'overzicht alle'!F131</f>
        <v>voldaan</v>
      </c>
      <c r="G201" s="102"/>
      <c r="H201" s="25"/>
      <c r="I201" s="27"/>
      <c r="J201" s="327" t="str">
        <f t="shared" si="86"/>
        <v/>
      </c>
      <c r="K201" s="34" t="str">
        <f t="shared" si="85"/>
        <v/>
      </c>
      <c r="L201" s="17">
        <f>R201</f>
        <v>0</v>
      </c>
      <c r="M201" s="361"/>
      <c r="N201" s="376"/>
      <c r="O201" s="377"/>
      <c r="P201" s="368" t="str">
        <f t="shared" si="87"/>
        <v/>
      </c>
      <c r="Q201" s="367" t="str">
        <f t="shared" si="88"/>
        <v/>
      </c>
      <c r="R201" s="367"/>
      <c r="S201" s="368">
        <f>R201</f>
        <v>0</v>
      </c>
      <c r="T201" s="382"/>
      <c r="U201" s="404"/>
    </row>
    <row r="202" spans="1:21" x14ac:dyDescent="0.3">
      <c r="A202" s="112"/>
      <c r="B202" s="10"/>
      <c r="C202" s="4" t="str">
        <f>'overzicht alle'!B132</f>
        <v>WAT 1.4*</v>
      </c>
      <c r="D202" s="219" t="str">
        <f>'overzicht alle'!C132</f>
        <v>Legionellabeheersing in matigrisico-inrichtingen</v>
      </c>
      <c r="E202" s="101" t="str">
        <f>'overzicht alle'!E132</f>
        <v>verplicht</v>
      </c>
      <c r="F202" s="101" t="str">
        <f>'overzicht alle'!F132</f>
        <v>voldaan</v>
      </c>
      <c r="G202" s="102"/>
      <c r="H202" s="25"/>
      <c r="I202" s="27"/>
      <c r="J202" s="327" t="str">
        <f t="shared" si="86"/>
        <v/>
      </c>
      <c r="K202" s="34" t="str">
        <f t="shared" si="85"/>
        <v/>
      </c>
      <c r="L202" s="17">
        <f>R202</f>
        <v>0</v>
      </c>
      <c r="M202" s="361"/>
      <c r="N202" s="376"/>
      <c r="O202" s="377"/>
      <c r="P202" s="368" t="str">
        <f t="shared" si="87"/>
        <v/>
      </c>
      <c r="Q202" s="367" t="str">
        <f t="shared" si="88"/>
        <v/>
      </c>
      <c r="R202" s="367"/>
      <c r="S202" s="368">
        <f>R202</f>
        <v>0</v>
      </c>
      <c r="T202" s="382"/>
      <c r="U202" s="404"/>
    </row>
    <row r="203" spans="1:21" x14ac:dyDescent="0.3">
      <c r="A203" s="23"/>
      <c r="B203" s="23"/>
      <c r="C203" s="23"/>
      <c r="D203" s="23"/>
      <c r="E203" s="23"/>
      <c r="F203" s="23"/>
      <c r="G203" s="23"/>
      <c r="H203" s="23"/>
      <c r="I203" s="23"/>
      <c r="J203" s="340"/>
      <c r="K203" s="23"/>
      <c r="L203" s="23"/>
      <c r="M203" s="361"/>
      <c r="N203" s="376"/>
      <c r="O203" s="377"/>
      <c r="P203" s="368"/>
      <c r="Q203" s="367"/>
      <c r="R203" s="367"/>
      <c r="S203" s="368"/>
      <c r="T203" s="382"/>
      <c r="U203" s="404"/>
    </row>
    <row r="204" spans="1:21" customFormat="1" ht="13.8" customHeight="1" x14ac:dyDescent="0.3">
      <c r="A204" s="30"/>
      <c r="B204" s="256"/>
      <c r="C204" s="257" t="str">
        <f>'overzicht alle'!B133</f>
        <v>WAT2*</v>
      </c>
      <c r="D204" s="257" t="str">
        <f>'overzicht alle'!C133</f>
        <v>Hergebruik van water</v>
      </c>
      <c r="E204" s="257"/>
      <c r="F204" s="258" t="str">
        <f>'overzicht alle'!F133</f>
        <v>goed</v>
      </c>
      <c r="G204" s="257"/>
      <c r="H204" s="257"/>
      <c r="I204" s="257"/>
      <c r="J204" s="335"/>
      <c r="K204" s="320" t="str">
        <f t="shared" ref="K204:K209" si="89">Q204</f>
        <v/>
      </c>
      <c r="L204" s="258"/>
      <c r="M204" s="395" t="str">
        <f>IF(K204="nvt","pass",IF(P204="","",IF(P204&gt;=U204,"pass","niet voldaan")))</f>
        <v/>
      </c>
      <c r="N204" s="364"/>
      <c r="O204" s="368"/>
      <c r="P204" s="368" t="str">
        <f>IF(OR(P205=0,P207=0),0,IFERROR(AVERAGE(P205:P206),""))</f>
        <v/>
      </c>
      <c r="Q204" s="367" t="str">
        <f>IF(P204="","",IF(P204&lt;1,"niet voldaan",IF(P204&lt;2,"goed",IF(P204&lt;3,"beter","uitstekend"))))</f>
        <v/>
      </c>
      <c r="R204" s="367"/>
      <c r="S204" s="367"/>
      <c r="T204" s="382"/>
      <c r="U204" s="405">
        <f>IF(F204="uitstekend",3,IF(F204="beter",2,IF(F204="goed",1,0)))</f>
        <v>1</v>
      </c>
    </row>
    <row r="205" spans="1:21" x14ac:dyDescent="0.3">
      <c r="A205" s="112"/>
      <c r="B205" s="31"/>
      <c r="C205" s="4" t="str">
        <f>'overzicht alle'!B134</f>
        <v>WAT 2.1*</v>
      </c>
      <c r="D205" s="219" t="str">
        <f>'overzicht alle'!C134</f>
        <v>Dekkingsgraad door waterhergebruik</v>
      </c>
      <c r="E205" s="101" t="str">
        <f>'overzicht alle'!E134</f>
        <v>verplicht</v>
      </c>
      <c r="F205" s="101" t="str">
        <f>'overzicht alle'!F134</f>
        <v>goed</v>
      </c>
      <c r="G205" s="102"/>
      <c r="H205" s="25"/>
      <c r="I205" s="27"/>
      <c r="J205" s="327" t="str">
        <f t="shared" ref="J205:J207" si="90">P205</f>
        <v/>
      </c>
      <c r="K205" s="34" t="str">
        <f t="shared" si="89"/>
        <v/>
      </c>
      <c r="L205" s="17">
        <f>R205</f>
        <v>0</v>
      </c>
      <c r="M205" s="361"/>
      <c r="N205" s="376"/>
      <c r="O205" s="377">
        <f>ROUND(SUM(P205:P206)/2,1)</f>
        <v>0</v>
      </c>
      <c r="P205" s="368" t="str">
        <f>IF(G205="goed",1,IF(G205="beter",2,IF(G205="uitstekend",3,IF(G205="nvt",0,""))))</f>
        <v/>
      </c>
      <c r="Q205" s="383" t="str">
        <f>IF(G205="nvt","nvt",IF(J205=0,"niet voldaan",IF(J205=1,"goed",IF(J205=2,"beter",IF(J205=3,"uitstekend","")))))</f>
        <v/>
      </c>
      <c r="R205" s="367"/>
      <c r="S205" s="368">
        <f>R205</f>
        <v>0</v>
      </c>
      <c r="T205" s="382" t="str">
        <f>IF(G205="nvt",0,IF(G205="goed",1,IF(G205="beter",2,IF(G205="uitstekend",3,""))))</f>
        <v/>
      </c>
      <c r="U205" s="404"/>
    </row>
    <row r="206" spans="1:21" x14ac:dyDescent="0.3">
      <c r="A206" s="112"/>
      <c r="B206" s="31"/>
      <c r="C206" s="4" t="str">
        <f>'overzicht alle'!B135</f>
        <v>WAT 2.2*</v>
      </c>
      <c r="D206" s="219" t="str">
        <f>'overzicht alle'!C135</f>
        <v>Effectief benut potentieel</v>
      </c>
      <c r="E206" s="101" t="str">
        <f>'overzicht alle'!E135</f>
        <v>vrij</v>
      </c>
      <c r="F206" s="101" t="str">
        <f>'overzicht alle'!F135</f>
        <v>goed</v>
      </c>
      <c r="G206" s="102"/>
      <c r="H206" s="25"/>
      <c r="I206" s="27"/>
      <c r="J206" s="327" t="str">
        <f t="shared" si="90"/>
        <v/>
      </c>
      <c r="K206" s="34" t="str">
        <f t="shared" si="89"/>
        <v/>
      </c>
      <c r="L206" s="17">
        <f>R206</f>
        <v>0</v>
      </c>
      <c r="M206" s="361"/>
      <c r="N206" s="376"/>
      <c r="O206" s="377"/>
      <c r="P206" s="368" t="str">
        <f>IF(G206="goed",1,IF(G206="beter",2,IF(G206="uitstekend",3,IF(G206="nvt","",""))))</f>
        <v/>
      </c>
      <c r="Q206" s="382" t="str">
        <f>IF(G206="nvt","nvt",IF(J206=0,"niet voldaan",IF(J206=1,"goed",IF(J206=2,"beter",IF(J206=3,"uitstekend","")))))</f>
        <v/>
      </c>
      <c r="R206" s="367"/>
      <c r="S206" s="368">
        <f>R206</f>
        <v>0</v>
      </c>
      <c r="T206" s="382" t="str">
        <f>IF(G206="nvt",0,IF(G206="goed",1,IF(G206="beter",2,IF(G206="uitstekend",3,""))))</f>
        <v/>
      </c>
      <c r="U206" s="404"/>
    </row>
    <row r="207" spans="1:21" x14ac:dyDescent="0.3">
      <c r="A207" s="112"/>
      <c r="B207" s="31"/>
      <c r="C207" s="4" t="str">
        <f>'overzicht alle'!B136</f>
        <v>WAT 2.3*</v>
      </c>
      <c r="D207" s="219" t="str">
        <f>'overzicht alle'!C136</f>
        <v>Optimale afstemming van de beschikbare waterkwaliteit aan de benodigde waterkwaliteit</v>
      </c>
      <c r="E207" s="101" t="str">
        <f>'overzicht alle'!E136</f>
        <v>vrij</v>
      </c>
      <c r="F207" s="101" t="str">
        <f>'overzicht alle'!F136</f>
        <v>voldaan</v>
      </c>
      <c r="G207" s="370"/>
      <c r="H207" s="25"/>
      <c r="I207" s="27"/>
      <c r="J207" s="327" t="str">
        <f t="shared" si="90"/>
        <v/>
      </c>
      <c r="K207" s="34" t="str">
        <f t="shared" si="89"/>
        <v/>
      </c>
      <c r="L207" s="17">
        <f>R207</f>
        <v>0</v>
      </c>
      <c r="M207" s="361"/>
      <c r="N207" s="376"/>
      <c r="O207" s="377"/>
      <c r="P207" s="368" t="str">
        <f>IF(G207="nvt","",IF(G207="voldaan",3,IF(G207="niet voldaan",0,"")))</f>
        <v/>
      </c>
      <c r="Q207" s="367" t="str">
        <f>IF(G207="nvt","nvt",IF(P207=3,"uitstekend",IF(P207=0,"niet voldaan","")))</f>
        <v/>
      </c>
      <c r="R207" s="367"/>
      <c r="S207" s="368">
        <f t="shared" ref="S207" si="91">R207</f>
        <v>0</v>
      </c>
      <c r="T207" s="382"/>
      <c r="U207" s="404"/>
    </row>
    <row r="208" spans="1:21" customFormat="1" ht="13.8" customHeight="1" x14ac:dyDescent="0.3">
      <c r="A208" s="30"/>
      <c r="B208" s="263" t="s">
        <v>437</v>
      </c>
      <c r="C208" s="228"/>
      <c r="D208" s="231"/>
      <c r="E208" s="232"/>
      <c r="F208" s="232"/>
      <c r="G208" s="233"/>
      <c r="H208" s="234"/>
      <c r="I208" s="235"/>
      <c r="J208" s="338"/>
      <c r="K208" s="232" t="str">
        <f t="shared" si="89"/>
        <v/>
      </c>
      <c r="L208" s="232"/>
      <c r="M208" s="395" t="str">
        <f>IF(K208="nvt","pass",IF(P208="","",IF(P208&gt;=U208,"pass","niet voldaan")))</f>
        <v/>
      </c>
      <c r="N208" s="364"/>
      <c r="O208" s="368"/>
      <c r="P208" s="368"/>
      <c r="Q208" s="367" t="str">
        <f>IF(Q209="nvt","nvt",IF(Q209="goed","goed",IF(Q209="beter","beter",IF(Q209="uitstekend","uitstekend",IF(Q209="","","niet voldaan")))))</f>
        <v/>
      </c>
      <c r="R208" s="367"/>
      <c r="S208" s="367"/>
      <c r="T208" s="382"/>
      <c r="U208" s="405"/>
    </row>
    <row r="209" spans="1:21" x14ac:dyDescent="0.3">
      <c r="A209" s="112"/>
      <c r="B209" s="220" t="s">
        <v>191</v>
      </c>
      <c r="C209" s="221" t="str">
        <f>C205</f>
        <v>WAT 2.1*</v>
      </c>
      <c r="D209" s="225" t="str">
        <f>D205</f>
        <v>Dekkingsgraad door waterhergebruik</v>
      </c>
      <c r="E209" s="101" t="s">
        <v>201</v>
      </c>
      <c r="F209" s="101" t="s">
        <v>28</v>
      </c>
      <c r="G209" s="102"/>
      <c r="H209" s="25"/>
      <c r="I209" s="27"/>
      <c r="J209" s="327" t="str">
        <f t="shared" ref="J209" si="92">P209</f>
        <v/>
      </c>
      <c r="K209" s="34" t="str">
        <f t="shared" si="89"/>
        <v/>
      </c>
      <c r="L209" s="17"/>
      <c r="M209" s="361"/>
      <c r="N209" s="376"/>
      <c r="O209" s="377"/>
      <c r="P209" s="368" t="str">
        <f>IF(G209="goed",1,IF(G209="beter",2,IF(G209="uitstekend",3,IF(G209="nvt","nvt",""))))</f>
        <v/>
      </c>
      <c r="Q209" s="383" t="str">
        <f>IF(J209="nvt","nvt",IF(J209=0,"niet voldaan",IF(J209=1,"goed",IF(J209=2,"beter",IF(J209=3,"uitstekend","")))))</f>
        <v/>
      </c>
      <c r="R209" s="367"/>
      <c r="S209" s="368">
        <f>R209</f>
        <v>0</v>
      </c>
      <c r="T209" s="382" t="str">
        <f>IF(G209="nvt",0,IF(G209="goed",1,IF(G209="beter",2,IF(G209="uitstekend",3,""))))</f>
        <v/>
      </c>
      <c r="U209" s="404"/>
    </row>
    <row r="210" spans="1:21" x14ac:dyDescent="0.3">
      <c r="A210" s="23"/>
      <c r="B210" s="23"/>
      <c r="C210" s="23"/>
      <c r="D210" s="23"/>
      <c r="E210" s="23"/>
      <c r="F210" s="23"/>
      <c r="G210" s="23"/>
      <c r="H210" s="23"/>
      <c r="I210" s="23"/>
      <c r="J210" s="340"/>
      <c r="K210" s="23"/>
      <c r="L210" s="23"/>
      <c r="M210" s="361"/>
      <c r="N210" s="376"/>
      <c r="O210" s="377"/>
      <c r="P210" s="368"/>
      <c r="Q210" s="367"/>
      <c r="R210" s="367"/>
      <c r="S210" s="368"/>
      <c r="T210" s="382"/>
      <c r="U210" s="404"/>
    </row>
    <row r="211" spans="1:21" customFormat="1" ht="13.8" customHeight="1" x14ac:dyDescent="0.3">
      <c r="A211" s="30"/>
      <c r="B211" s="256"/>
      <c r="C211" s="257" t="str">
        <f>'overzicht alle'!B137</f>
        <v>WAT 3*</v>
      </c>
      <c r="D211" s="257" t="str">
        <f>'overzicht alle'!C137</f>
        <v>Afvoer van water</v>
      </c>
      <c r="E211" s="257"/>
      <c r="F211" s="258" t="str">
        <f>'overzicht alle'!F137</f>
        <v>/</v>
      </c>
      <c r="G211" s="257"/>
      <c r="H211" s="257"/>
      <c r="I211" s="257"/>
      <c r="J211" s="335"/>
      <c r="K211" s="320" t="str">
        <f t="shared" ref="K211:K216" si="93">Q211</f>
        <v/>
      </c>
      <c r="L211" s="258"/>
      <c r="M211" s="395" t="str">
        <f>IF(K211="nvt","pass",IF(P211="","",IF(P211&gt;=U211,"pass","niet voldaan")))</f>
        <v/>
      </c>
      <c r="N211" s="364"/>
      <c r="O211" s="368"/>
      <c r="P211" s="368" t="str">
        <f>IFERROR(AVERAGE(P212:P214),"")</f>
        <v/>
      </c>
      <c r="Q211" s="367" t="str" cm="1">
        <f t="array" ref="Q211">IF(AND(Q212:Q214="nvt"),"nvt",IF(P211="","",IF(P211&lt;1,"niet voldaan",IF(P211&lt;2,"goed",IF(P211&lt;3,"beter","uitstekend")))))</f>
        <v/>
      </c>
      <c r="R211" s="367"/>
      <c r="S211" s="367"/>
      <c r="T211" s="382"/>
      <c r="U211" s="405">
        <f>IF(F211="uitstekend",3,IF(F211="beter",2,IF(F211="goed",1,0)))</f>
        <v>0</v>
      </c>
    </row>
    <row r="212" spans="1:21" x14ac:dyDescent="0.3">
      <c r="A212" s="112"/>
      <c r="B212" s="31"/>
      <c r="C212" s="4" t="str">
        <f>'overzicht alle'!B138</f>
        <v>WAT 3.1*</v>
      </c>
      <c r="D212" s="219" t="str">
        <f>'overzicht alle'!C138</f>
        <v>Lekdebiet naar riolering</v>
      </c>
      <c r="E212" s="101" t="str">
        <f>'overzicht alle'!E138</f>
        <v>vrij</v>
      </c>
      <c r="F212" s="101" t="str">
        <f>'overzicht alle'!F138</f>
        <v>goed</v>
      </c>
      <c r="G212" s="102"/>
      <c r="H212" s="25"/>
      <c r="I212" s="27"/>
      <c r="J212" s="327" t="str">
        <f t="shared" ref="J212:J214" si="94">P212</f>
        <v/>
      </c>
      <c r="K212" s="34" t="str">
        <f t="shared" si="93"/>
        <v/>
      </c>
      <c r="L212" s="17"/>
      <c r="M212" s="361"/>
      <c r="N212" s="376"/>
      <c r="O212" s="377">
        <f>ROUND(SUM(P212:P213)/2,1)</f>
        <v>0</v>
      </c>
      <c r="P212" s="368" t="str">
        <f>IF(G212="goed",1,IF(G212="beter",2,IF(G212="uitstekend",3,IF(G212="nvt","",""))))</f>
        <v/>
      </c>
      <c r="Q212" s="382" t="str">
        <f>IF(G212="nvt","nvt",IF(J212=0,"niet voldaan",IF(J212=1,"goed",IF(J212=2,"beter",IF(J212=3,"uitstekend","")))))</f>
        <v/>
      </c>
      <c r="R212" s="367"/>
      <c r="S212" s="368">
        <f>R212</f>
        <v>0</v>
      </c>
      <c r="T212" s="382" t="str">
        <f>IF(G212="nvt",0,IF(G212="goed",1,IF(G212="beter",2,IF(G212="uitstekend",3,""))))</f>
        <v/>
      </c>
      <c r="U212" s="404"/>
    </row>
    <row r="213" spans="1:21" x14ac:dyDescent="0.3">
      <c r="A213" s="112"/>
      <c r="B213" s="31"/>
      <c r="C213" s="4" t="str">
        <f>'overzicht alle'!B139</f>
        <v>WAT 3.2*</v>
      </c>
      <c r="D213" s="219" t="str">
        <f>'overzicht alle'!C139</f>
        <v>Ledigingstijd infiltratievoorziening</v>
      </c>
      <c r="E213" s="101" t="str">
        <f>'overzicht alle'!E139</f>
        <v>vrij</v>
      </c>
      <c r="F213" s="101" t="str">
        <f>'overzicht alle'!F139</f>
        <v>goed</v>
      </c>
      <c r="G213" s="102"/>
      <c r="H213" s="25"/>
      <c r="I213" s="27"/>
      <c r="J213" s="327" t="str">
        <f t="shared" si="94"/>
        <v/>
      </c>
      <c r="K213" s="34" t="str">
        <f t="shared" si="93"/>
        <v/>
      </c>
      <c r="L213" s="17"/>
      <c r="M213" s="361"/>
      <c r="N213" s="376"/>
      <c r="O213" s="377"/>
      <c r="P213" s="368" t="str">
        <f>IF(G213="goed",1,IF(G213="beter",2,IF(G213="uitstekend",3,IF(G213="nvt","",""))))</f>
        <v/>
      </c>
      <c r="Q213" s="382" t="str">
        <f>IF(G213="nvt","nvt",IF(J213=0,"niet voldaan",IF(J213=1,"goed",IF(J213=2,"beter",IF(J213=3,"uitstekend","")))))</f>
        <v/>
      </c>
      <c r="R213" s="367"/>
      <c r="S213" s="368">
        <f>R213</f>
        <v>0</v>
      </c>
      <c r="T213" s="382" t="str">
        <f>IF(G213="nvt",0,IF(G213="goed",1,IF(G213="beter",2,IF(G213="uitstekend",3,""))))</f>
        <v/>
      </c>
      <c r="U213" s="404"/>
    </row>
    <row r="214" spans="1:21" x14ac:dyDescent="0.3">
      <c r="A214" s="112"/>
      <c r="B214" s="31"/>
      <c r="C214" s="4" t="str">
        <f>'overzicht alle'!B140</f>
        <v>WAT 3.3*</v>
      </c>
      <c r="D214" s="219" t="str">
        <f>'overzicht alle'!C140</f>
        <v>Watervervuiling vermijden</v>
      </c>
      <c r="E214" s="101" t="str">
        <f>'overzicht alle'!E140</f>
        <v>vrij</v>
      </c>
      <c r="F214" s="101" t="str">
        <f>'overzicht alle'!F140</f>
        <v>voldaan</v>
      </c>
      <c r="G214" s="102"/>
      <c r="H214" s="25"/>
      <c r="I214" s="27"/>
      <c r="J214" s="327" t="str">
        <f t="shared" si="94"/>
        <v/>
      </c>
      <c r="K214" s="34" t="str">
        <f t="shared" si="93"/>
        <v/>
      </c>
      <c r="L214" s="17"/>
      <c r="M214" s="361"/>
      <c r="N214" s="376"/>
      <c r="O214" s="377"/>
      <c r="P214" s="368" t="str">
        <f>IF(G214="voldaan",3,IF(G214="niet voldaan",0,""))</f>
        <v/>
      </c>
      <c r="Q214" s="367" t="str">
        <f>IF(G214="nvt","nvt",IF(P214=3,"uitstekend",IF(P214=0,"niet voldaan","")))</f>
        <v/>
      </c>
      <c r="R214" s="367"/>
      <c r="S214" s="368">
        <f t="shared" ref="S214" si="95">R214</f>
        <v>0</v>
      </c>
      <c r="T214" s="382"/>
      <c r="U214" s="404"/>
    </row>
    <row r="215" spans="1:21" customFormat="1" ht="13.8" customHeight="1" x14ac:dyDescent="0.3">
      <c r="A215" s="30"/>
      <c r="B215" s="263" t="s">
        <v>437</v>
      </c>
      <c r="C215" s="228"/>
      <c r="D215" s="231"/>
      <c r="E215" s="232"/>
      <c r="F215" s="232"/>
      <c r="G215" s="233"/>
      <c r="H215" s="234"/>
      <c r="I215" s="235"/>
      <c r="J215" s="338"/>
      <c r="K215" s="232" t="str">
        <f t="shared" si="93"/>
        <v/>
      </c>
      <c r="L215" s="232"/>
      <c r="M215" s="395" t="str">
        <f>IF(K215="nvt","pass",IF(P215="","",IF(P215&gt;=U215,"pass","niet voldaan")))</f>
        <v/>
      </c>
      <c r="N215" s="364"/>
      <c r="O215" s="368"/>
      <c r="P215" s="368"/>
      <c r="Q215" s="367" t="str">
        <f>IF(Q216="nvt","",IF(Q216="goed","goed",IF(Q216="beter","beter",IF(Q216="uitstekend","uitstekend",IF(Q216="","","niet voldaan")))))</f>
        <v/>
      </c>
      <c r="R215" s="367"/>
      <c r="S215" s="367"/>
      <c r="T215" s="382"/>
      <c r="U215" s="405"/>
    </row>
    <row r="216" spans="1:21" x14ac:dyDescent="0.3">
      <c r="A216" s="112"/>
      <c r="B216" s="220" t="s">
        <v>191</v>
      </c>
      <c r="C216" s="221" t="str">
        <f>C214</f>
        <v>WAT 3.3*</v>
      </c>
      <c r="D216" s="225" t="str">
        <f>D214</f>
        <v>Watervervuiling vermijden</v>
      </c>
      <c r="E216" s="101" t="s">
        <v>31</v>
      </c>
      <c r="F216" s="101" t="s">
        <v>29</v>
      </c>
      <c r="G216" s="102"/>
      <c r="H216" s="25"/>
      <c r="I216" s="27"/>
      <c r="J216" s="327" t="str">
        <f t="shared" ref="J216" si="96">P216</f>
        <v/>
      </c>
      <c r="K216" s="34" t="str">
        <f t="shared" si="93"/>
        <v/>
      </c>
      <c r="L216" s="17"/>
      <c r="M216" s="361"/>
      <c r="N216" s="376"/>
      <c r="O216" s="377"/>
      <c r="P216" s="368" t="str">
        <f>IF(G216="nvt","",IF(G216="voldaan",3,IF(G216="niet voldaan",0,"")))</f>
        <v/>
      </c>
      <c r="Q216" s="367" t="str">
        <f>IF(G216="nvt","nvt",IF(P216=3,"uitstekend",IF(P216=0,"niet voldaan","")))</f>
        <v/>
      </c>
      <c r="R216" s="367"/>
      <c r="S216" s="368">
        <f>R216</f>
        <v>0</v>
      </c>
      <c r="T216" s="382" t="str">
        <f>IF(G216="nvt",0,IF(G216="goed",1,IF(G216="beter",2,IF(G216="uitstekend",3,""))))</f>
        <v/>
      </c>
      <c r="U216" s="404"/>
    </row>
    <row r="217" spans="1:21" x14ac:dyDescent="0.3">
      <c r="A217" s="23"/>
      <c r="B217" s="23"/>
      <c r="C217" s="23"/>
      <c r="D217" s="23"/>
      <c r="E217" s="23"/>
      <c r="F217" s="23"/>
      <c r="G217" s="23"/>
      <c r="H217" s="23"/>
      <c r="I217" s="23"/>
      <c r="J217" s="340"/>
      <c r="K217" s="23"/>
      <c r="L217" s="23"/>
      <c r="M217" s="361"/>
      <c r="N217" s="376"/>
      <c r="O217" s="377"/>
      <c r="P217" s="368"/>
      <c r="Q217" s="367"/>
      <c r="R217" s="367"/>
      <c r="S217" s="368"/>
      <c r="T217" s="382"/>
      <c r="U217" s="404"/>
    </row>
    <row r="218" spans="1:21" customFormat="1" ht="13.8" customHeight="1" x14ac:dyDescent="0.3">
      <c r="A218" s="30"/>
      <c r="B218" s="256"/>
      <c r="C218" s="347" t="str">
        <f>'overzicht alle'!B141</f>
        <v>OMG 1*</v>
      </c>
      <c r="D218" s="257" t="str">
        <f>'overzicht alle'!C141</f>
        <v>Biodiversiteit</v>
      </c>
      <c r="E218" s="257"/>
      <c r="F218" s="258" t="str">
        <f>'overzicht alle'!F141</f>
        <v>goed</v>
      </c>
      <c r="G218" s="257"/>
      <c r="H218" s="257"/>
      <c r="I218" s="257"/>
      <c r="J218" s="335"/>
      <c r="K218" s="320" t="str">
        <f>Q218</f>
        <v/>
      </c>
      <c r="L218" s="258"/>
      <c r="M218" s="395" t="str">
        <f>IF(K218="nvt","pass",IF(P218="","",IF(P218&gt;=U218,"pass","niet voldaan")))</f>
        <v/>
      </c>
      <c r="N218" s="364"/>
      <c r="O218" s="368">
        <f>SUM(T220:T222)/SUM(O220:O222)</f>
        <v>0</v>
      </c>
      <c r="P218" s="368" t="str" cm="1">
        <f t="array" ref="P218">IF(OR(P219:P220=0),0,IFERROR(AVERAGE(P220:P222),""))</f>
        <v/>
      </c>
      <c r="Q218" s="367" t="str">
        <f>IF(P218="","",IF(P218&lt;1,"niet voldaan",IF(P218&lt;2,"goed",IF(P218&lt;3,"beter","uitstekend"))))</f>
        <v/>
      </c>
      <c r="R218" s="367"/>
      <c r="S218" s="367"/>
      <c r="T218" s="382"/>
      <c r="U218" s="405">
        <f>IF(F218="uitstekend",3,IF(F218="beter",2,IF(F218="goed",1,0)))</f>
        <v>1</v>
      </c>
    </row>
    <row r="219" spans="1:21" x14ac:dyDescent="0.3">
      <c r="A219" s="112"/>
      <c r="B219" s="31"/>
      <c r="C219" s="4" t="str">
        <f>'overzicht alle'!B142</f>
        <v>OMG 1.1</v>
      </c>
      <c r="D219" s="219" t="str">
        <f>'overzicht alle'!C142</f>
        <v>Opmaak van inrichtings- en beheersplan</v>
      </c>
      <c r="E219" s="101" t="str">
        <f>'overzicht alle'!E142</f>
        <v>verplicht</v>
      </c>
      <c r="F219" s="101" t="str">
        <f>'overzicht alle'!F142</f>
        <v>voldaan</v>
      </c>
      <c r="G219" s="102"/>
      <c r="H219" s="25"/>
      <c r="I219" s="27"/>
      <c r="J219" s="327" t="str">
        <f>P219</f>
        <v/>
      </c>
      <c r="K219" s="34" t="str">
        <f>Q219</f>
        <v/>
      </c>
      <c r="L219" s="17">
        <f>R219</f>
        <v>0</v>
      </c>
      <c r="M219" s="361"/>
      <c r="N219" s="376"/>
      <c r="O219" s="368">
        <f>COUNTIFS(F219,"&lt;&gt;nvt")</f>
        <v>1</v>
      </c>
      <c r="P219" s="368" t="str">
        <f>IF(G219="voldaan",3,IF(G219="niet voldaan",0,IF(G219="nvt",0,"")))</f>
        <v/>
      </c>
      <c r="Q219" s="367" t="str">
        <f t="shared" ref="Q219" si="97">IF(G219="nvt","nvt",IF(P219=3,"uitstekend",IF(P219=0,"niet voldaan","")))</f>
        <v/>
      </c>
      <c r="R219" s="367"/>
      <c r="S219" s="368">
        <f t="shared" ref="S219" si="98">R219</f>
        <v>0</v>
      </c>
      <c r="T219" s="382" t="str">
        <f>IF(G219="voldaan",3,IF(G219="niet voldaan",0,IF(G219="goed",1,IF(G219="beter",2,IF(G219="uitstekend",3,"")))))</f>
        <v/>
      </c>
      <c r="U219" s="404"/>
    </row>
    <row r="220" spans="1:21" x14ac:dyDescent="0.3">
      <c r="A220" s="112"/>
      <c r="B220" s="31"/>
      <c r="C220" s="4" t="str">
        <f>'overzicht alle'!B143</f>
        <v>OMG 1.2*</v>
      </c>
      <c r="D220" s="219" t="str">
        <f>'overzicht alle'!C143</f>
        <v xml:space="preserve">Behoud van waardevolle natuurelementen </v>
      </c>
      <c r="E220" s="101" t="str">
        <f>'overzicht alle'!E143</f>
        <v>verplicht</v>
      </c>
      <c r="F220" s="101" t="str">
        <f>'overzicht alle'!F143</f>
        <v>goed</v>
      </c>
      <c r="G220" s="370"/>
      <c r="H220" s="25"/>
      <c r="I220" s="27"/>
      <c r="J220" s="346" t="str">
        <f>P220</f>
        <v/>
      </c>
      <c r="K220" s="34" t="str">
        <f>Q220</f>
        <v/>
      </c>
      <c r="L220" s="17">
        <f>R220</f>
        <v>0</v>
      </c>
      <c r="M220" s="361"/>
      <c r="N220" s="376"/>
      <c r="O220" s="368">
        <f>COUNTIFS(F220,"&lt;&gt;nvt")</f>
        <v>1</v>
      </c>
      <c r="P220" s="368" t="str">
        <f>IF(G220="goed",1,IF(G220="beter",2,IF(G220="uitstekend",3,IF(G220="nvt",0,""))))</f>
        <v/>
      </c>
      <c r="Q220" s="383" t="str">
        <f>IF(G220="nvt","nvt",IF(J220=0,"niet voldaan",IF(J220=1,"goed",IF(J220=2,"beter",IF(J220=3,"uitstekend","")))))</f>
        <v/>
      </c>
      <c r="R220" s="367"/>
      <c r="S220" s="367"/>
      <c r="T220" s="382" t="str">
        <f t="shared" ref="T220:T222" si="99">IF(G220="voldaan",3,IF(G220="niet voldaan",0,IF(G220="goed",1,IF(G220="beter",2,IF(G220="uitstekend",3,"")))))</f>
        <v/>
      </c>
      <c r="U220" s="404"/>
    </row>
    <row r="221" spans="1:21" x14ac:dyDescent="0.3">
      <c r="A221" s="112"/>
      <c r="B221" s="31"/>
      <c r="C221" s="4" t="str">
        <f>'overzicht alle'!B144</f>
        <v>OMG 1.3*</v>
      </c>
      <c r="D221" s="219" t="str">
        <f>'overzicht alle'!C144</f>
        <v>Verbetering BAF + indicator</v>
      </c>
      <c r="E221" s="101" t="str">
        <f>'overzicht alle'!E144</f>
        <v>vrij</v>
      </c>
      <c r="F221" s="101" t="str">
        <f>'overzicht alle'!F144</f>
        <v>voldaan</v>
      </c>
      <c r="G221" s="102"/>
      <c r="H221" s="25"/>
      <c r="I221" s="27"/>
      <c r="J221" s="327" t="str">
        <f>P221</f>
        <v/>
      </c>
      <c r="K221" s="34" t="str">
        <f>Q221</f>
        <v/>
      </c>
      <c r="L221" s="17">
        <f>R221</f>
        <v>0</v>
      </c>
      <c r="M221" s="361"/>
      <c r="N221" s="376"/>
      <c r="O221" s="377" t="str">
        <f>IF(G221="voldaan",1,IF(G221="niet voldaan",0,IF(G221="nvt","","")))</f>
        <v/>
      </c>
      <c r="P221" s="368" t="str">
        <f>IF(G221="nvt","",IF(G221="voldaan",3,IF(G221="niet voldaan",0,"")))</f>
        <v/>
      </c>
      <c r="Q221" s="367" t="str">
        <f>IF(G221="nvt","nvt",IF(P221=3,"uitstekend",IF(P221=0,"niet voldaan","")))</f>
        <v/>
      </c>
      <c r="R221" s="367"/>
      <c r="S221" s="368"/>
      <c r="T221" s="382" t="str">
        <f t="shared" si="99"/>
        <v/>
      </c>
      <c r="U221" s="404"/>
    </row>
    <row r="222" spans="1:21" x14ac:dyDescent="0.3">
      <c r="A222" s="112"/>
      <c r="B222" s="31"/>
      <c r="C222" s="4" t="str">
        <f>'overzicht alle'!B145</f>
        <v>OMG 1.4*</v>
      </c>
      <c r="D222" s="219" t="str">
        <f>'overzicht alle'!C145</f>
        <v>Ingewonnen advies van ecologische expert</v>
      </c>
      <c r="E222" s="101" t="str">
        <f>'overzicht alle'!E145</f>
        <v>vrij</v>
      </c>
      <c r="F222" s="101" t="str">
        <f>'overzicht alle'!F145</f>
        <v>voldaan</v>
      </c>
      <c r="G222" s="102"/>
      <c r="H222" s="25"/>
      <c r="I222" s="27"/>
      <c r="J222" s="327" t="str">
        <f>P222</f>
        <v/>
      </c>
      <c r="K222" s="34" t="str">
        <f>Q222</f>
        <v/>
      </c>
      <c r="L222" s="17">
        <f>R222</f>
        <v>0</v>
      </c>
      <c r="M222" s="361"/>
      <c r="N222" s="376"/>
      <c r="O222" s="377" t="str">
        <f>IF(G222="voldaan",1,IF(G222="niet voldaan",0,IF(G222="nvt","","")))</f>
        <v/>
      </c>
      <c r="P222" s="368" t="str">
        <f>IF(G222="nvt","",IF(G222="voldaan",3,IF(G222="niet voldaan",0,"")))</f>
        <v/>
      </c>
      <c r="Q222" s="367" t="str">
        <f>IF(G222="nvt","nvt",IF(P222=3,"uitstekend",IF(P222=0,"niet voldaan","")))</f>
        <v/>
      </c>
      <c r="R222" s="367"/>
      <c r="S222" s="368"/>
      <c r="T222" s="382" t="str">
        <f t="shared" si="99"/>
        <v/>
      </c>
      <c r="U222" s="404"/>
    </row>
    <row r="223" spans="1:21" x14ac:dyDescent="0.3">
      <c r="A223" s="23"/>
      <c r="B223" s="23"/>
      <c r="C223" s="23"/>
      <c r="D223" s="23"/>
      <c r="E223" s="23"/>
      <c r="F223" s="23"/>
      <c r="G223" s="23"/>
      <c r="H223" s="23"/>
      <c r="I223" s="23"/>
      <c r="J223" s="340"/>
      <c r="K223" s="23"/>
      <c r="L223" s="23"/>
      <c r="M223" s="361"/>
      <c r="N223" s="376"/>
      <c r="O223" s="377"/>
      <c r="P223" s="368"/>
      <c r="Q223" s="367"/>
      <c r="R223" s="367"/>
      <c r="S223" s="368"/>
      <c r="T223" s="382"/>
      <c r="U223" s="404"/>
    </row>
    <row r="224" spans="1:21" customFormat="1" ht="13.8" customHeight="1" x14ac:dyDescent="0.3">
      <c r="A224" s="30"/>
      <c r="B224" s="256"/>
      <c r="C224" s="257" t="str">
        <f>'overzicht alle'!B146</f>
        <v>OMG 2</v>
      </c>
      <c r="D224" s="257" t="str">
        <f>'overzicht alle'!C146</f>
        <v>Impact op de omgeving</v>
      </c>
      <c r="E224" s="257"/>
      <c r="F224" s="258" t="str">
        <f>'overzicht alle'!F146</f>
        <v>/</v>
      </c>
      <c r="G224" s="257"/>
      <c r="H224" s="257"/>
      <c r="I224" s="257"/>
      <c r="J224" s="335"/>
      <c r="K224" s="320" t="str">
        <f>Q224</f>
        <v/>
      </c>
      <c r="L224" s="258"/>
      <c r="M224" s="395" t="str">
        <f>IF(K224="nvt","pass",IF(P224="","",IF(P224&gt;=U224,"pass","niet voldaan")))</f>
        <v/>
      </c>
      <c r="N224" s="364"/>
      <c r="O224" s="368"/>
      <c r="P224" s="368" t="str">
        <f>IFERROR(AVERAGE(P225:P228),"")</f>
        <v/>
      </c>
      <c r="Q224" s="367" t="str" cm="1">
        <f t="array" ref="Q224">IF(AND(Q225:Q228="nvt"),"nvt",IF(P224="","",IF(P224&lt;1,"niet voldaan",IF(P224&lt;2,"goed",IF(P224&lt;3,"beter","uitstekend")))))</f>
        <v/>
      </c>
      <c r="R224" s="367"/>
      <c r="S224" s="367"/>
      <c r="T224" s="382"/>
      <c r="U224" s="405">
        <f>IF(F224="uitstekend",3,IF(F224="beter",2,IF(F224="goed",1,0)))</f>
        <v>0</v>
      </c>
    </row>
    <row r="225" spans="1:21" x14ac:dyDescent="0.3">
      <c r="A225" s="112"/>
      <c r="B225" s="31"/>
      <c r="C225" s="4" t="str">
        <f>'overzicht alle'!B147</f>
        <v>OMG 2.1</v>
      </c>
      <c r="D225" s="219" t="str">
        <f>'overzicht alle'!C147</f>
        <v>Lichtpollutie</v>
      </c>
      <c r="E225" s="101" t="str">
        <f>'overzicht alle'!E147</f>
        <v>vrij</v>
      </c>
      <c r="F225" s="101" t="str">
        <f>'overzicht alle'!F147</f>
        <v>uitstekend</v>
      </c>
      <c r="G225" s="102"/>
      <c r="H225" s="25"/>
      <c r="I225" s="27"/>
      <c r="J225" s="327" t="str">
        <f t="shared" ref="J225:J228" si="100">P225</f>
        <v/>
      </c>
      <c r="K225" s="34" t="str">
        <f>Q225</f>
        <v/>
      </c>
      <c r="L225" s="17">
        <f>R225</f>
        <v>0</v>
      </c>
      <c r="M225" s="361"/>
      <c r="N225" s="376"/>
      <c r="O225" s="377">
        <f>IF(P225="nvt","nvt",IF(P226="nvt","nvt",IF(P227="nvt","nvt",IF(P228="nvt","nvt",ROUND(SUM(P225:P228)/4,1)))))</f>
        <v>0</v>
      </c>
      <c r="P225" s="368" t="str">
        <f>IF(G225="goed",1,IF(G225="beter",2,IF(G225="uitstekend",3,IF(G225="nvt","",""))))</f>
        <v/>
      </c>
      <c r="Q225" s="382" t="str">
        <f>IF(G225="nvt","nvt",IF(J225=0,"niet voldaan",IF(J225=1,"goed",IF(J225=2,"beter",IF(J225=3,"uitstekend","")))))</f>
        <v/>
      </c>
      <c r="R225" s="367"/>
      <c r="S225" s="368">
        <f>R225</f>
        <v>0</v>
      </c>
      <c r="T225" s="382" t="str">
        <f>IF(G225="nvt",0,IF(G225="goed",1,IF(G225="beter",2,IF(G225="uitstekend",3,""))))</f>
        <v/>
      </c>
      <c r="U225" s="404"/>
    </row>
    <row r="226" spans="1:21" x14ac:dyDescent="0.3">
      <c r="A226" s="112"/>
      <c r="B226" s="31"/>
      <c r="C226" s="4" t="str">
        <f>'overzicht alle'!B148</f>
        <v>OMG 2.2</v>
      </c>
      <c r="D226" s="219" t="str">
        <f>'overzicht alle'!C148</f>
        <v>Beschaduwing van de directe omgeving</v>
      </c>
      <c r="E226" s="101" t="str">
        <f>'overzicht alle'!E148</f>
        <v>vrij</v>
      </c>
      <c r="F226" s="101" t="str">
        <f>'overzicht alle'!F148</f>
        <v>beter</v>
      </c>
      <c r="G226" s="102"/>
      <c r="H226" s="25"/>
      <c r="I226" s="27"/>
      <c r="J226" s="327" t="str">
        <f t="shared" si="100"/>
        <v/>
      </c>
      <c r="K226" s="34" t="str">
        <f>Q226</f>
        <v/>
      </c>
      <c r="L226" s="17">
        <f>R226</f>
        <v>0</v>
      </c>
      <c r="M226" s="361"/>
      <c r="N226" s="376"/>
      <c r="O226" s="377"/>
      <c r="P226" s="368" t="str">
        <f>IF(G226="goed",1,IF(G226="beter",2,IF(G226="uitstekend",3,IF(G226="nvt","",""))))</f>
        <v/>
      </c>
      <c r="Q226" s="382" t="str">
        <f>IF(G226="nvt","nvt",IF(J226=0,"niet voldaan",IF(J226=1,"goed",IF(J226=2,"beter",IF(J226=3,"uitstekend","")))))</f>
        <v/>
      </c>
      <c r="R226" s="367"/>
      <c r="S226" s="368">
        <f>R226</f>
        <v>0</v>
      </c>
      <c r="T226" s="382" t="str">
        <f>IF(G226="nvt",0,IF(G226="goed",1,IF(G226="beter",2,IF(G226="uitstekend",3,""))))</f>
        <v/>
      </c>
      <c r="U226" s="404"/>
    </row>
    <row r="227" spans="1:21" x14ac:dyDescent="0.3">
      <c r="A227" s="112"/>
      <c r="B227" s="31"/>
      <c r="C227" s="4" t="str">
        <f>'overzicht alle'!B149</f>
        <v>OMG 2.3</v>
      </c>
      <c r="D227" s="219" t="str">
        <f>'overzicht alle'!C149</f>
        <v>Windhinder</v>
      </c>
      <c r="E227" s="101" t="str">
        <f>'overzicht alle'!E149</f>
        <v>vrij</v>
      </c>
      <c r="F227" s="101" t="str">
        <f>'overzicht alle'!F149</f>
        <v>beter</v>
      </c>
      <c r="G227" s="102"/>
      <c r="H227" s="25"/>
      <c r="I227" s="27"/>
      <c r="J227" s="327" t="str">
        <f t="shared" si="100"/>
        <v/>
      </c>
      <c r="K227" s="34" t="str">
        <f>Q227</f>
        <v/>
      </c>
      <c r="L227" s="17">
        <f>R227</f>
        <v>0</v>
      </c>
      <c r="M227" s="361"/>
      <c r="N227" s="376"/>
      <c r="O227" s="377"/>
      <c r="P227" s="368" t="str">
        <f>IF(G227="goed",1,IF(G227="beter",2,IF(G227="uitstekend",3,IF(G227="nvt","",""))))</f>
        <v/>
      </c>
      <c r="Q227" s="382" t="str">
        <f>IF(G227="nvt","nvt",IF(J227=0,"niet voldaan",IF(J227=1,"goed",IF(J227=2,"beter",IF(J227=3,"uitstekend","")))))</f>
        <v/>
      </c>
      <c r="R227" s="367"/>
      <c r="S227" s="368">
        <f>R227</f>
        <v>0</v>
      </c>
      <c r="T227" s="382" t="str">
        <f>IF(G227="nvt",0,IF(G227="goed",1,IF(G227="beter",2,IF(G227="uitstekend",3,""))))</f>
        <v/>
      </c>
      <c r="U227" s="404"/>
    </row>
    <row r="228" spans="1:21" x14ac:dyDescent="0.3">
      <c r="A228" s="112"/>
      <c r="B228" s="31"/>
      <c r="C228" s="4" t="str">
        <f>'overzicht alle'!B150</f>
        <v>OMG 2.4</v>
      </c>
      <c r="D228" s="219" t="str">
        <f>'overzicht alle'!C150</f>
        <v>Hitte-eilandeffect</v>
      </c>
      <c r="E228" s="101" t="str">
        <f>'overzicht alle'!E150</f>
        <v>vrij</v>
      </c>
      <c r="F228" s="101" t="str">
        <f>'overzicht alle'!F150</f>
        <v>beter</v>
      </c>
      <c r="G228" s="102"/>
      <c r="H228" s="25"/>
      <c r="I228" s="27"/>
      <c r="J228" s="327" t="str">
        <f t="shared" si="100"/>
        <v/>
      </c>
      <c r="K228" s="34" t="str">
        <f>Q228</f>
        <v/>
      </c>
      <c r="L228" s="17">
        <f>R228</f>
        <v>0</v>
      </c>
      <c r="M228" s="361"/>
      <c r="N228" s="376"/>
      <c r="O228" s="377"/>
      <c r="P228" s="368" t="str">
        <f>IF(G228="goed",1,IF(G228="beter",2,IF(G228="uitstekend",3,IF(G228="nvt","",""))))</f>
        <v/>
      </c>
      <c r="Q228" s="382" t="str">
        <f>IF(G228="nvt","nvt",IF(J228=0,"niet voldaan",IF(J228=1,"goed",IF(J228=2,"beter",IF(J228=3,"uitstekend","")))))</f>
        <v/>
      </c>
      <c r="R228" s="367"/>
      <c r="S228" s="368">
        <f>R228</f>
        <v>0</v>
      </c>
      <c r="T228" s="382" t="str">
        <f>IF(G228="nvt",0,IF(G228="goed",1,IF(G228="beter",2,IF(G228="uitstekend",3,""))))</f>
        <v/>
      </c>
      <c r="U228" s="404"/>
    </row>
    <row r="229" spans="1:21" x14ac:dyDescent="0.3">
      <c r="A229" s="23"/>
      <c r="B229" s="23"/>
      <c r="C229" s="23"/>
      <c r="D229" s="23"/>
      <c r="E229" s="23"/>
      <c r="F229" s="23"/>
      <c r="G229" s="23"/>
      <c r="H229" s="23"/>
      <c r="I229" s="23"/>
      <c r="J229" s="340"/>
      <c r="K229" s="23"/>
      <c r="L229" s="23"/>
      <c r="M229" s="361"/>
      <c r="N229" s="376"/>
      <c r="O229" s="377"/>
      <c r="P229" s="368"/>
      <c r="Q229" s="367"/>
      <c r="R229" s="367"/>
      <c r="S229" s="368"/>
      <c r="T229" s="382"/>
      <c r="U229" s="404"/>
    </row>
    <row r="230" spans="1:21" customFormat="1" ht="13.8" customHeight="1" x14ac:dyDescent="0.3">
      <c r="A230" s="30"/>
      <c r="B230" s="256"/>
      <c r="C230" s="257" t="str">
        <f>'overzicht alle'!B151</f>
        <v>OMG 3</v>
      </c>
      <c r="D230" s="257" t="str">
        <f>'overzicht alle'!C151</f>
        <v>Duurzaam werfbeheer</v>
      </c>
      <c r="E230" s="257"/>
      <c r="F230" s="258" t="str">
        <f>'overzicht alle'!F151</f>
        <v>uitstekend</v>
      </c>
      <c r="G230" s="257"/>
      <c r="H230" s="257"/>
      <c r="I230" s="257"/>
      <c r="J230" s="335"/>
      <c r="K230" s="320" t="str">
        <f>Q230</f>
        <v/>
      </c>
      <c r="L230" s="258"/>
      <c r="M230" s="395" t="str">
        <f>IF(K230="nvt","pass",IF(P230="","",IF(P230&gt;=U230,"pass","niet voldaan")))</f>
        <v/>
      </c>
      <c r="N230" s="364"/>
      <c r="O230" s="368"/>
      <c r="P230" s="368" t="str" cm="1">
        <f t="array" ref="P230">IF(OR(P231:P232=0),0,IFERROR(AVERAGE(P231:P232),""))</f>
        <v/>
      </c>
      <c r="Q230" s="367" t="str">
        <f>IF(P230="","",IF(P230&lt;1,"niet voldaan",IF(P230&lt;2,"goed",IF(P230&lt;3,"beter","uitstekend"))))</f>
        <v/>
      </c>
      <c r="R230" s="367"/>
      <c r="S230" s="367"/>
      <c r="T230" s="382"/>
      <c r="U230" s="405">
        <f>IF(F230="uitstekend",3,IF(F230="beter",2,IF(F230="goed",1,0)))</f>
        <v>3</v>
      </c>
    </row>
    <row r="231" spans="1:21" x14ac:dyDescent="0.3">
      <c r="A231" s="112"/>
      <c r="B231" s="31"/>
      <c r="C231" s="4" t="str">
        <f>'overzicht alle'!B152</f>
        <v>OMG 3.1</v>
      </c>
      <c r="D231" s="219" t="str">
        <f>'overzicht alle'!C152</f>
        <v>(Risico-) analyse duurzaam werfbeheer en implementatie</v>
      </c>
      <c r="E231" s="101" t="str">
        <f>'overzicht alle'!E152</f>
        <v>verplicht</v>
      </c>
      <c r="F231" s="101" t="str">
        <f>'overzicht alle'!F152</f>
        <v>voldaan</v>
      </c>
      <c r="G231" s="102"/>
      <c r="H231" s="25"/>
      <c r="I231" s="27"/>
      <c r="J231" s="327" t="str">
        <f t="shared" ref="J231:J232" si="101">P231</f>
        <v/>
      </c>
      <c r="K231" s="34" t="str">
        <f t="shared" ref="K231:K232" si="102">Q231</f>
        <v/>
      </c>
      <c r="L231" s="17">
        <f>R231</f>
        <v>0</v>
      </c>
      <c r="M231" s="361"/>
      <c r="N231" s="376"/>
      <c r="O231" s="377"/>
      <c r="P231" s="368" t="str">
        <f t="shared" ref="P231:P232" si="103">IF(G231="voldaan",3,IF(G231="niet voldaan",0,IF(G231="nvt",0,"")))</f>
        <v/>
      </c>
      <c r="Q231" s="367" t="str">
        <f t="shared" ref="Q231:Q232" si="104">IF(G231="nvt","nvt",IF(P231=3,"uitstekend",IF(P231=0,"niet voldaan","")))</f>
        <v/>
      </c>
      <c r="R231" s="367"/>
      <c r="S231" s="368">
        <f>R231</f>
        <v>0</v>
      </c>
      <c r="T231" s="382"/>
      <c r="U231" s="404"/>
    </row>
    <row r="232" spans="1:21" x14ac:dyDescent="0.3">
      <c r="A232" s="112"/>
      <c r="B232" s="31"/>
      <c r="C232" s="4" t="str">
        <f>'overzicht alle'!B153</f>
        <v>OMG 3.2</v>
      </c>
      <c r="D232" s="219" t="str">
        <f>'overzicht alle'!C153</f>
        <v>Trillingen tijdens de bouwfase</v>
      </c>
      <c r="E232" s="101" t="str">
        <f>'overzicht alle'!E153</f>
        <v>verplicht</v>
      </c>
      <c r="F232" s="101" t="str">
        <f>'overzicht alle'!F153</f>
        <v>voldaan</v>
      </c>
      <c r="G232" s="102"/>
      <c r="H232" s="25"/>
      <c r="I232" s="27"/>
      <c r="J232" s="327" t="str">
        <f t="shared" si="101"/>
        <v/>
      </c>
      <c r="K232" s="34" t="str">
        <f t="shared" si="102"/>
        <v/>
      </c>
      <c r="L232" s="17">
        <f>R232</f>
        <v>0</v>
      </c>
      <c r="M232" s="361"/>
      <c r="N232" s="376"/>
      <c r="O232" s="377"/>
      <c r="P232" s="368" t="str">
        <f t="shared" si="103"/>
        <v/>
      </c>
      <c r="Q232" s="367" t="str">
        <f t="shared" si="104"/>
        <v/>
      </c>
      <c r="R232" s="367"/>
      <c r="S232" s="368">
        <f>R232</f>
        <v>0</v>
      </c>
      <c r="T232" s="382"/>
      <c r="U232" s="404"/>
    </row>
    <row r="233" spans="1:21" x14ac:dyDescent="0.3">
      <c r="A233" s="112"/>
      <c r="B233" s="112"/>
      <c r="C233" s="112"/>
      <c r="D233" s="109"/>
      <c r="E233" s="217"/>
      <c r="F233" s="217"/>
      <c r="G233" s="9"/>
      <c r="H233" s="24"/>
      <c r="I233" s="9"/>
      <c r="J233" s="341"/>
      <c r="K233" s="3"/>
      <c r="L233" s="3"/>
      <c r="M233" s="349"/>
      <c r="N233" s="376"/>
      <c r="O233" s="377"/>
      <c r="P233" s="377"/>
      <c r="Q233" s="378"/>
      <c r="R233" s="378"/>
      <c r="S233" s="378"/>
      <c r="T233" s="393"/>
      <c r="U233" s="404"/>
    </row>
    <row r="234" spans="1:21" customFormat="1" ht="18" x14ac:dyDescent="0.3">
      <c r="A234" s="30"/>
      <c r="B234" s="238" t="s">
        <v>10</v>
      </c>
      <c r="C234" s="238"/>
      <c r="D234" s="238"/>
      <c r="E234" s="238"/>
      <c r="F234" s="238"/>
      <c r="G234" s="239"/>
      <c r="H234" s="238"/>
      <c r="I234" s="238"/>
      <c r="J234" s="333" t="str">
        <f>P234</f>
        <v/>
      </c>
      <c r="K234" s="238" t="str">
        <f>Q234</f>
        <v/>
      </c>
      <c r="L234" s="238"/>
      <c r="M234" s="387"/>
      <c r="N234" s="364"/>
      <c r="O234" s="368"/>
      <c r="P234" s="368" t="str">
        <f>IF(nENE2=FALSE,"",IF(T239="","",T239))</f>
        <v/>
      </c>
      <c r="Q234" s="367" t="str">
        <f>IF(OR(P234="",P234="nvt"),"",IF(P234&lt;1,"niet voldaan",IF(P234&lt;2,"goed",IF(P234&lt;2.7,"beter","uitstekend"))))</f>
        <v/>
      </c>
      <c r="R234" s="367"/>
      <c r="S234" s="367"/>
      <c r="T234" s="382"/>
      <c r="U234" s="405"/>
    </row>
    <row r="235" spans="1:21" x14ac:dyDescent="0.3">
      <c r="A235" s="23"/>
      <c r="B235" s="23"/>
      <c r="C235" s="23"/>
      <c r="D235" s="23"/>
      <c r="E235" s="23"/>
      <c r="F235" s="23"/>
      <c r="G235" s="23"/>
      <c r="H235" s="23"/>
      <c r="I235" s="23"/>
      <c r="J235" s="340"/>
      <c r="K235" s="23"/>
      <c r="L235" s="23"/>
      <c r="M235" s="361"/>
      <c r="N235" s="376"/>
      <c r="O235" s="377"/>
      <c r="P235" s="368"/>
      <c r="Q235" s="367"/>
      <c r="R235" s="367"/>
      <c r="S235" s="368"/>
      <c r="T235" s="382"/>
      <c r="U235" s="404"/>
    </row>
    <row r="236" spans="1:21" customFormat="1" ht="13.8" customHeight="1" x14ac:dyDescent="0.3">
      <c r="A236" s="30"/>
      <c r="B236" s="256"/>
      <c r="C236" s="257" t="str">
        <f>'overzicht alle'!B156</f>
        <v>LCC 1</v>
      </c>
      <c r="D236" s="257" t="str">
        <f>'overzicht alle'!C156</f>
        <v>Onderhoudsvriendelijk ontwerpen</v>
      </c>
      <c r="E236" s="257"/>
      <c r="F236" s="258" t="str">
        <f>'overzicht alle'!F156</f>
        <v>goed</v>
      </c>
      <c r="G236" s="257"/>
      <c r="H236" s="257"/>
      <c r="I236" s="257"/>
      <c r="J236" s="335"/>
      <c r="K236" s="320" t="str">
        <f>Q236</f>
        <v/>
      </c>
      <c r="L236" s="258"/>
      <c r="M236" s="395" t="str">
        <f>IF(K236="nvt","pass",IF(P236="","",IF(P236&gt;=U236,"pass","niet voldaan")))</f>
        <v/>
      </c>
      <c r="N236" s="364"/>
      <c r="O236" s="368"/>
      <c r="P236" s="368" t="str">
        <f>P237</f>
        <v/>
      </c>
      <c r="Q236" s="367" t="str">
        <f>IF(AND(Q237="nvt"),"nvt",IF(P236="","",IF(P236&lt;1,"niet voldaan",IF(P236&lt;2.3,"goed",IF(P236&lt;3,"beter","uitstekend")))))</f>
        <v/>
      </c>
      <c r="R236" s="367"/>
      <c r="S236" s="367"/>
      <c r="T236" s="382" t="str">
        <f>IF(G236="niet voldaan",0,IF(G236="goed",1,IF(G236="beter",2,IF(G236="uitstekend",3,""))))</f>
        <v/>
      </c>
      <c r="U236" s="405">
        <f>IF(F236="uitstekend",3,IF(F236="beter",2,IF(F236="goed",1,0)))</f>
        <v>1</v>
      </c>
    </row>
    <row r="237" spans="1:21" x14ac:dyDescent="0.3">
      <c r="A237" s="112"/>
      <c r="B237" s="31"/>
      <c r="C237" s="4" t="str">
        <f>'overzicht alle'!B157</f>
        <v>LCC 1.1</v>
      </c>
      <c r="D237" s="219" t="str">
        <f>'overzicht alle'!C157</f>
        <v>checklist LCC1</v>
      </c>
      <c r="E237" s="101" t="str">
        <f>'overzicht alle'!E157</f>
        <v>vrij</v>
      </c>
      <c r="F237" s="101" t="str">
        <f>'overzicht alle'!F157</f>
        <v>beter</v>
      </c>
      <c r="G237" s="102"/>
      <c r="H237" s="25"/>
      <c r="I237" s="27"/>
      <c r="J237" s="327" t="str">
        <f t="shared" ref="J237" si="105">P237</f>
        <v/>
      </c>
      <c r="K237" s="34" t="str">
        <f>Q237</f>
        <v/>
      </c>
      <c r="L237" s="17">
        <f>R237</f>
        <v>0</v>
      </c>
      <c r="M237" s="376"/>
      <c r="N237" s="376"/>
      <c r="O237" s="377"/>
      <c r="P237" s="368" t="str">
        <f>IF(G237="goed",1,IF(G237="beter",2,IF(G237="uitstekend",3,IF(G237="nvt","nvt",""))))</f>
        <v/>
      </c>
      <c r="Q237" s="382" t="str">
        <f>IF(G237="nvt","nvt",IF(J237=0,"niet voldaan",IF(J237=1,"goed",IF(J237=2,"beter",IF(J237=3,"uitstekend","")))))</f>
        <v/>
      </c>
      <c r="R237" s="367"/>
      <c r="S237" s="368">
        <f>R237</f>
        <v>0</v>
      </c>
      <c r="T237" s="382" t="str">
        <f>IF(G237="nvt",0,IF(G237="goed",1,IF(G237="beter",2,IF(G237="uitstekend",3,""))))</f>
        <v/>
      </c>
      <c r="U237" s="404"/>
    </row>
    <row r="238" spans="1:21" x14ac:dyDescent="0.3">
      <c r="A238" s="23"/>
      <c r="B238" s="23"/>
      <c r="C238" s="23"/>
      <c r="D238" s="23"/>
      <c r="E238" s="23"/>
      <c r="F238" s="23"/>
      <c r="G238" s="23"/>
      <c r="H238" s="23"/>
      <c r="I238" s="23"/>
      <c r="J238" s="340"/>
      <c r="K238" s="23"/>
      <c r="L238" s="23"/>
      <c r="M238" s="376"/>
      <c r="N238" s="376"/>
      <c r="O238" s="377"/>
      <c r="P238" s="368"/>
      <c r="Q238" s="367"/>
      <c r="R238" s="367"/>
      <c r="S238" s="368"/>
      <c r="T238" s="382"/>
      <c r="U238" s="404"/>
    </row>
    <row r="239" spans="1:21" customFormat="1" ht="13.8" customHeight="1" x14ac:dyDescent="0.3">
      <c r="A239" s="30"/>
      <c r="B239" s="256"/>
      <c r="C239" s="257" t="str">
        <f>'overzicht alle'!B158</f>
        <v>LCC 2</v>
      </c>
      <c r="D239" s="257" t="str">
        <f>'overzicht alle'!C158</f>
        <v>Schoonmaakbewust ontwerpen</v>
      </c>
      <c r="E239" s="257"/>
      <c r="F239" s="258" t="str">
        <f>'overzicht alle'!F158</f>
        <v>goed</v>
      </c>
      <c r="G239" s="257"/>
      <c r="H239" s="257"/>
      <c r="I239" s="257"/>
      <c r="J239" s="335"/>
      <c r="K239" s="320" t="str">
        <f>Q239</f>
        <v/>
      </c>
      <c r="L239" s="258"/>
      <c r="M239" s="395" t="str">
        <f>IF(K239="nvt","pass",IF(P239="","",IF(P239&gt;=U239,"pass","niet voldaan")))</f>
        <v/>
      </c>
      <c r="N239" s="364"/>
      <c r="O239" s="368"/>
      <c r="P239" s="368" t="str">
        <f>P240</f>
        <v/>
      </c>
      <c r="Q239" s="367" t="str">
        <f>IF(AND(Q240="nvt"),"nvt",IF(P239="","",IF(P239&lt;1,"niet voldaan",IF(P239&lt;2.3,"goed",IF(P239&lt;3,"beter","uitstekend")))))</f>
        <v/>
      </c>
      <c r="R239" s="367"/>
      <c r="S239" s="367"/>
      <c r="T239" s="382" t="str">
        <f>IF(G239="niet voldaan",0,IF(G239="goed",1,IF(G239="beter",2,IF(G239="uitstekend",3,""))))</f>
        <v/>
      </c>
      <c r="U239" s="405">
        <f>IF(F239="uitstekend",3,IF(F239="beter",2,IF(F239="goed",1,0)))</f>
        <v>1</v>
      </c>
    </row>
    <row r="240" spans="1:21" x14ac:dyDescent="0.3">
      <c r="A240" s="112"/>
      <c r="B240" s="31"/>
      <c r="C240" s="4" t="str">
        <f>'overzicht alle'!B159</f>
        <v>LCC 2.1</v>
      </c>
      <c r="D240" s="219" t="str">
        <f>'overzicht alle'!C159</f>
        <v>checklisst LCC2</v>
      </c>
      <c r="E240" s="101" t="str">
        <f>'overzicht alle'!E159</f>
        <v>vrij</v>
      </c>
      <c r="F240" s="101" t="str">
        <f>'overzicht alle'!F159</f>
        <v>beter</v>
      </c>
      <c r="G240" s="102"/>
      <c r="H240" s="25"/>
      <c r="I240" s="27"/>
      <c r="J240" s="327" t="str">
        <f t="shared" ref="J240" si="106">P240</f>
        <v/>
      </c>
      <c r="K240" s="34" t="str">
        <f>Q240</f>
        <v/>
      </c>
      <c r="L240" s="17">
        <f>R240</f>
        <v>0</v>
      </c>
      <c r="M240" s="376"/>
      <c r="N240" s="376"/>
      <c r="O240" s="377"/>
      <c r="P240" s="368" t="str">
        <f>IF(G240="goed",1,IF(G240="beter",2,IF(G240="uitstekend",3,IF(G240="nvt","nvt",""))))</f>
        <v/>
      </c>
      <c r="Q240" s="382" t="str">
        <f>IF(G240="nvt","nvt",IF(J240=0,"niet voldaan",IF(J240=1,"goed",IF(J240=2,"beter",IF(J240=3,"uitstekend","")))))</f>
        <v/>
      </c>
      <c r="R240" s="367"/>
      <c r="S240" s="368">
        <f>R240</f>
        <v>0</v>
      </c>
      <c r="T240" s="382" t="str">
        <f>IF(G240="nvt",0,IF(G240="goed",1,IF(G240="beter",2,IF(G240="uitstekend",3,""))))</f>
        <v/>
      </c>
      <c r="U240" s="404"/>
    </row>
    <row r="241" spans="1:21" x14ac:dyDescent="0.3">
      <c r="A241" s="23"/>
      <c r="B241" s="23"/>
      <c r="C241" s="23"/>
      <c r="D241" s="23"/>
      <c r="E241" s="23"/>
      <c r="F241" s="23"/>
      <c r="G241" s="23"/>
      <c r="H241" s="23"/>
      <c r="I241" s="23"/>
      <c r="J241" s="340"/>
      <c r="K241" s="23"/>
      <c r="L241" s="23"/>
      <c r="M241" s="376"/>
      <c r="N241" s="376"/>
      <c r="O241" s="377"/>
      <c r="P241" s="368"/>
      <c r="Q241" s="367"/>
      <c r="R241" s="367"/>
      <c r="S241" s="368"/>
      <c r="T241" s="382"/>
      <c r="U241" s="404"/>
    </row>
    <row r="242" spans="1:21" customFormat="1" ht="13.8" customHeight="1" x14ac:dyDescent="0.3">
      <c r="A242" s="30"/>
      <c r="B242" s="256"/>
      <c r="C242" s="257" t="str">
        <f>'overzicht alle'!B160</f>
        <v>LCC 3</v>
      </c>
      <c r="D242" s="257" t="str">
        <f>'overzicht alle'!C160</f>
        <v>Energieverbruik</v>
      </c>
      <c r="E242" s="257"/>
      <c r="F242" s="258" t="str">
        <f>'overzicht alle'!F160</f>
        <v>beter</v>
      </c>
      <c r="G242" s="257"/>
      <c r="H242" s="257"/>
      <c r="I242" s="257"/>
      <c r="J242" s="335"/>
      <c r="K242" s="320" t="str">
        <f>Q242</f>
        <v/>
      </c>
      <c r="L242" s="258"/>
      <c r="M242" s="395" t="str">
        <f>IF(K242="nvt","pass",IF(P242="","",IF(P242&gt;=U242,"pass","niet voldaan")))</f>
        <v/>
      </c>
      <c r="N242" s="364"/>
      <c r="O242" s="368"/>
      <c r="P242" s="368" t="str">
        <f>P243</f>
        <v/>
      </c>
      <c r="Q242" s="367" t="str">
        <f>IF(AND(Q243="nvt"),"nvt",IF(P242="","",IF(P242&lt;1,"niet voldaan",IF(P242&lt;2.3,"goed",IF(P242&lt;3,"beter","uitstekend")))))</f>
        <v/>
      </c>
      <c r="R242" s="367"/>
      <c r="S242" s="367"/>
      <c r="T242" s="382" t="str">
        <f>IF(G242="niet voldaan",0,IF(G242="goed",1,IF(G242="beter",2,IF(G242="uitstekend",3,""))))</f>
        <v/>
      </c>
      <c r="U242" s="405">
        <f>IF(F242="uitstekend",3,IF(F242="beter",2,IF(F242="goed",1,0)))</f>
        <v>2</v>
      </c>
    </row>
    <row r="243" spans="1:21" x14ac:dyDescent="0.3">
      <c r="A243" s="112"/>
      <c r="B243" s="31"/>
      <c r="C243" s="4" t="str">
        <f>'overzicht alle'!B161</f>
        <v>LCC 3.1</v>
      </c>
      <c r="D243" s="219" t="str">
        <f>'overzicht alle'!C161</f>
        <v>rekenblad LCC3</v>
      </c>
      <c r="E243" s="101" t="str">
        <f>'overzicht alle'!E161</f>
        <v>vrij</v>
      </c>
      <c r="F243" s="101" t="str">
        <f>'overzicht alle'!F161</f>
        <v>voldaan</v>
      </c>
      <c r="G243" s="102"/>
      <c r="H243" s="25"/>
      <c r="I243" s="27"/>
      <c r="J243" s="327" t="str">
        <f t="shared" ref="J243" si="107">P243</f>
        <v/>
      </c>
      <c r="K243" s="34" t="str">
        <f>Q243</f>
        <v/>
      </c>
      <c r="L243" s="17">
        <f>R243</f>
        <v>0</v>
      </c>
      <c r="M243" s="376"/>
      <c r="N243" s="376"/>
      <c r="O243" s="377"/>
      <c r="P243" s="368" t="str">
        <f>IF(G243="voldaan",3,IF(G243="niet voldaan",0,IF(G243="nvt","nvt","")))</f>
        <v/>
      </c>
      <c r="Q243" s="367" t="str">
        <f>IF(G243="nvt","nvt",IF(P243=3,"uitstekend",IF(P243=0,"niet voldaan","")))</f>
        <v/>
      </c>
      <c r="R243" s="367"/>
      <c r="S243" s="368">
        <f>R243</f>
        <v>0</v>
      </c>
      <c r="T243" s="382"/>
      <c r="U243" s="404"/>
    </row>
    <row r="244" spans="1:21" x14ac:dyDescent="0.3">
      <c r="A244" s="23"/>
      <c r="B244" s="23"/>
      <c r="C244" s="23"/>
      <c r="D244" s="23"/>
      <c r="E244" s="23"/>
      <c r="F244" s="23"/>
      <c r="G244" s="23"/>
      <c r="H244" s="23"/>
      <c r="I244" s="23"/>
      <c r="J244" s="340"/>
      <c r="K244" s="23"/>
      <c r="L244" s="23"/>
      <c r="M244" s="376"/>
      <c r="N244" s="376"/>
      <c r="O244" s="377"/>
      <c r="P244" s="368"/>
      <c r="Q244" s="367"/>
      <c r="R244" s="367"/>
      <c r="S244" s="368"/>
      <c r="T244" s="382"/>
      <c r="U244" s="404"/>
    </row>
    <row r="245" spans="1:21" customFormat="1" ht="13.8" customHeight="1" x14ac:dyDescent="0.3">
      <c r="A245" s="30"/>
      <c r="B245" s="256"/>
      <c r="C245" s="257" t="str">
        <f>'overzicht alle'!B162</f>
        <v>LCC4*</v>
      </c>
      <c r="D245" s="257" t="str">
        <f>'overzicht alle'!C162</f>
        <v xml:space="preserve">gebouwkosten </v>
      </c>
      <c r="E245" s="257"/>
      <c r="F245" s="258" t="str">
        <f>'overzicht alle'!F162</f>
        <v>/</v>
      </c>
      <c r="G245" s="257"/>
      <c r="H245" s="257"/>
      <c r="I245" s="257"/>
      <c r="J245" s="335"/>
      <c r="K245" s="320" t="str">
        <f>Q245</f>
        <v/>
      </c>
      <c r="L245" s="258"/>
      <c r="M245" s="395" t="str">
        <f>IF(K245="nvt","pass",IF(P245="","",IF(P245&gt;=U245,"pass","niet voldaan")))</f>
        <v/>
      </c>
      <c r="N245" s="364"/>
      <c r="O245" s="368"/>
      <c r="P245" s="368" t="str">
        <f>P246</f>
        <v/>
      </c>
      <c r="Q245" s="367" t="str">
        <f>IF(AND(Q246="nvt"),"nvt",IF(P245="","",IF(P245&lt;1,"niet voldaan",IF(P245&lt;2.3,"goed",IF(P245&lt;3,"beter","uitstekend")))))</f>
        <v/>
      </c>
      <c r="R245" s="367"/>
      <c r="S245" s="367"/>
      <c r="T245" s="382" t="str">
        <f>IF(G245="niet voldaan",0,IF(G245="goed",1,IF(G245="beter",2,IF(G245="uitstekend",3,""))))</f>
        <v/>
      </c>
      <c r="U245" s="405">
        <f>IF(F245="uitstekend",3,IF(F245="beter",2,IF(F245="goed",1,0)))</f>
        <v>0</v>
      </c>
    </row>
    <row r="246" spans="1:21" x14ac:dyDescent="0.3">
      <c r="A246" s="112"/>
      <c r="B246" s="31"/>
      <c r="C246" s="4" t="str">
        <f>'overzicht alle'!B163</f>
        <v>LCC4.1*</v>
      </c>
      <c r="D246" s="219" t="str">
        <f>'overzicht alle'!C163</f>
        <v>LCC - analyse</v>
      </c>
      <c r="E246" s="101" t="str">
        <f>'overzicht alle'!E163</f>
        <v>vrij</v>
      </c>
      <c r="F246" s="101" t="str">
        <f>'overzicht alle'!F163</f>
        <v>beter</v>
      </c>
      <c r="G246" s="102"/>
      <c r="H246" s="25"/>
      <c r="I246" s="27"/>
      <c r="J246" s="327" t="str">
        <f t="shared" ref="J246" si="108">P246</f>
        <v/>
      </c>
      <c r="K246" s="34" t="str">
        <f>Q246</f>
        <v/>
      </c>
      <c r="L246" s="17">
        <f>R246</f>
        <v>0</v>
      </c>
      <c r="M246" s="376"/>
      <c r="N246" s="376"/>
      <c r="O246" s="377"/>
      <c r="P246" s="368" t="str">
        <f>IF(G246="goed",1,IF(G246="beter",2,IF(G246="uitstekend",3,IF(G246="nvt","nvt",""))))</f>
        <v/>
      </c>
      <c r="Q246" s="382" t="str">
        <f>IF(G246="nvt","nvt",IF(J246=0,"niet voldaan",IF(J246=1,"goed",IF(J246=2,"beter",IF(J246=3,"uitstekend","")))))</f>
        <v/>
      </c>
      <c r="R246" s="367"/>
      <c r="S246" s="368">
        <f>R246</f>
        <v>0</v>
      </c>
      <c r="T246" s="382" t="str">
        <f>IF(G246="nvt",0,IF(G246="goed",1,IF(G246="beter",2,IF(G246="uitstekend",3,""))))</f>
        <v/>
      </c>
      <c r="U246" s="404"/>
    </row>
    <row r="247" spans="1:21" x14ac:dyDescent="0.3">
      <c r="A247" s="23"/>
      <c r="B247" s="23"/>
      <c r="C247" s="23"/>
      <c r="D247" s="23"/>
      <c r="E247" s="23"/>
      <c r="F247" s="23"/>
      <c r="G247" s="23"/>
      <c r="H247" s="23"/>
      <c r="I247" s="23"/>
      <c r="J247" s="340"/>
      <c r="K247" s="23"/>
      <c r="L247" s="23"/>
      <c r="M247" s="376"/>
      <c r="N247" s="376"/>
      <c r="O247" s="377"/>
      <c r="P247" s="368"/>
      <c r="Q247" s="367"/>
      <c r="R247" s="367"/>
      <c r="S247" s="368"/>
      <c r="T247" s="382"/>
      <c r="U247" s="404"/>
    </row>
    <row r="248" spans="1:21" customFormat="1" ht="13.8" customHeight="1" x14ac:dyDescent="0.3">
      <c r="A248" s="30"/>
      <c r="B248" s="256"/>
      <c r="C248" s="257" t="str">
        <f>'overzicht alle'!B164</f>
        <v>TOE 1*</v>
      </c>
      <c r="D248" s="257" t="str">
        <f>'overzicht alle'!C164</f>
        <v>Circulair en toekomstgericht ontwerpen</v>
      </c>
      <c r="E248" s="257"/>
      <c r="F248" s="258" t="str">
        <f>'overzicht alle'!F164</f>
        <v>/</v>
      </c>
      <c r="G248" s="257"/>
      <c r="H248" s="257"/>
      <c r="I248" s="257"/>
      <c r="J248" s="335"/>
      <c r="K248" s="320" t="str">
        <f>Q248</f>
        <v/>
      </c>
      <c r="L248" s="258"/>
      <c r="M248" s="395" t="str">
        <f>IF(K248="nvt","pass",IF(P248="","",IF(P248&gt;=U248,"pass","niet voldaan")))</f>
        <v/>
      </c>
      <c r="N248" s="364"/>
      <c r="O248" s="368"/>
      <c r="P248" s="368" t="str">
        <f>IF(P250=0,0,IFERROR(AVERAGE(P249:P251),""))</f>
        <v/>
      </c>
      <c r="Q248" s="367" t="str" cm="1">
        <f t="array" ref="Q248">IF(AND(Q249:Q250="nvt"),"nvt",IF(P248="","",IF(P248&lt;1,"niet voldaan",IF(P248&lt;2.3,"goed",IF(P248&lt;3,"beter","uitstekend")))))</f>
        <v/>
      </c>
      <c r="R248" s="367"/>
      <c r="S248" s="367"/>
      <c r="T248" s="382" t="str">
        <f>IF(G248="niet voldaan",0,IF(G248="goed",1,IF(G248="beter",2,IF(G248="uitstekend",3,""))))</f>
        <v/>
      </c>
      <c r="U248" s="405">
        <f>IF(F248="uitstekend",3,IF(F248="beter",2,IF(F248="goed",1,0)))</f>
        <v>0</v>
      </c>
    </row>
    <row r="249" spans="1:21" x14ac:dyDescent="0.3">
      <c r="A249" s="112"/>
      <c r="B249" s="31"/>
      <c r="C249" s="4" t="str">
        <f>'overzicht alle'!B165</f>
        <v>TOE 1.1</v>
      </c>
      <c r="D249" s="219" t="str">
        <f>'overzicht alle'!C165</f>
        <v>de checklist TOE1 Toekomstgericht ontwerpen</v>
      </c>
      <c r="E249" s="101" t="str">
        <f>'overzicht alle'!E165</f>
        <v>vrij</v>
      </c>
      <c r="F249" s="101" t="str">
        <f>'overzicht alle'!F165</f>
        <v>goed</v>
      </c>
      <c r="G249" s="102"/>
      <c r="H249" s="25"/>
      <c r="I249" s="27"/>
      <c r="J249" s="327" t="str">
        <f t="shared" ref="J249:J250" si="109">P249</f>
        <v/>
      </c>
      <c r="K249" s="34" t="str">
        <f>Q249</f>
        <v/>
      </c>
      <c r="L249" s="17">
        <f>R249</f>
        <v>0</v>
      </c>
      <c r="M249" s="376"/>
      <c r="N249" s="376"/>
      <c r="O249" s="377"/>
      <c r="P249" s="368" t="str">
        <f>IF(G249="goed",1,IF(G249="beter",2,IF(G249="uitstekend",3,IF(G249="nvt","",""))))</f>
        <v/>
      </c>
      <c r="Q249" s="382" t="str">
        <f>IF(G249="nvt","nvt",IF(J249=0,"niet voldaan",IF(J249=1,"goed",IF(J249=2,"beter",IF(J249=3,"uitstekend","")))))</f>
        <v/>
      </c>
      <c r="R249" s="367"/>
      <c r="S249" s="368">
        <f>R249</f>
        <v>0</v>
      </c>
      <c r="T249" s="382" t="str">
        <f>IF(G249="nvt",0,IF(G249="goed",1,IF(G249="beter",2,IF(G249="uitstekend",3,""))))</f>
        <v/>
      </c>
      <c r="U249" s="404"/>
    </row>
    <row r="250" spans="1:21" x14ac:dyDescent="0.3">
      <c r="A250" s="112"/>
      <c r="B250" s="31"/>
      <c r="C250" s="4" t="str">
        <f>'overzicht alle'!B166</f>
        <v>TOE 1.2*</v>
      </c>
      <c r="D250" s="219" t="str">
        <f>'overzicht alle'!C166</f>
        <v>Plan van aanpak circulair en toekomstgericht ontwerpen</v>
      </c>
      <c r="E250" s="101" t="str">
        <f>'overzicht alle'!E166</f>
        <v>vrij</v>
      </c>
      <c r="F250" s="101" t="str">
        <f>'overzicht alle'!F166</f>
        <v>voldaan</v>
      </c>
      <c r="G250" s="102"/>
      <c r="H250" s="25"/>
      <c r="I250" s="27"/>
      <c r="J250" s="327" t="str">
        <f t="shared" si="109"/>
        <v/>
      </c>
      <c r="K250" s="34" t="str">
        <f>Q250</f>
        <v/>
      </c>
      <c r="L250" s="17">
        <f>R250</f>
        <v>0</v>
      </c>
      <c r="M250" s="376"/>
      <c r="N250" s="376"/>
      <c r="O250" s="377"/>
      <c r="P250" s="368" t="str">
        <f>IF(G250="voldaan",3,IF(G250="niet voldaan",0,IF(G250="nvt","","")))</f>
        <v/>
      </c>
      <c r="Q250" s="367" t="str">
        <f>IF(G250="nvt","nvt",IF(P250=3,"uitstekend",IF(P250=0,"niet voldaan","")))</f>
        <v/>
      </c>
      <c r="R250" s="367"/>
      <c r="S250" s="368">
        <f>R250</f>
        <v>0</v>
      </c>
      <c r="T250" s="382"/>
      <c r="U250" s="404"/>
    </row>
    <row r="251" spans="1:21" x14ac:dyDescent="0.3">
      <c r="A251" s="23"/>
      <c r="B251" s="23"/>
      <c r="C251" s="23"/>
      <c r="D251" s="23"/>
      <c r="E251" s="23"/>
      <c r="F251" s="23"/>
      <c r="G251" s="23"/>
      <c r="H251" s="23"/>
      <c r="I251" s="23"/>
      <c r="J251" s="340"/>
      <c r="K251" s="23"/>
      <c r="L251" s="23"/>
      <c r="M251" s="376"/>
      <c r="N251" s="376"/>
      <c r="O251" s="377"/>
      <c r="P251" s="368"/>
      <c r="Q251" s="367"/>
      <c r="R251" s="367"/>
      <c r="S251" s="368"/>
      <c r="T251" s="382"/>
      <c r="U251" s="404"/>
    </row>
    <row r="252" spans="1:21" customFormat="1" ht="13.8" customHeight="1" x14ac:dyDescent="0.3">
      <c r="A252" s="30"/>
      <c r="B252" s="256"/>
      <c r="C252" s="257" t="str">
        <f>'overzicht alle'!B167</f>
        <v>TOE 2*</v>
      </c>
      <c r="D252" s="257" t="str">
        <f>'overzicht alle'!C167</f>
        <v>Gebruik door derden</v>
      </c>
      <c r="E252" s="257"/>
      <c r="F252" s="258" t="str">
        <f>'overzicht alle'!F167</f>
        <v>/</v>
      </c>
      <c r="G252" s="257"/>
      <c r="H252" s="257"/>
      <c r="I252" s="257"/>
      <c r="J252" s="335"/>
      <c r="K252" s="320" t="str">
        <f>Q252</f>
        <v/>
      </c>
      <c r="L252" s="258"/>
      <c r="M252" s="395" t="str">
        <f>IF(K252="nvt","pass",IF(P252="","",IF(P252&gt;=U252,"pass","niet voldaan")))</f>
        <v/>
      </c>
      <c r="N252" s="364"/>
      <c r="O252" s="368"/>
      <c r="P252" s="368" t="str">
        <f>IFERROR(AVERAGE(P253:P255),"")</f>
        <v/>
      </c>
      <c r="Q252" s="367" t="str">
        <f>IF(AND(Q253="nvt",Q254="nvt"),"nvt",IF(P252="","",IF(P252&lt;1,"niet voldaan",IF(P252&lt;2,"goed",IF(P252&lt;3,"beter","uitstekend")))))</f>
        <v/>
      </c>
      <c r="R252" s="367"/>
      <c r="S252" s="367"/>
      <c r="T252" s="382"/>
      <c r="U252" s="405">
        <f>IF(F252="uitstekend",3,IF(F252="beter",2,IF(F252="goed",1,0)))</f>
        <v>0</v>
      </c>
    </row>
    <row r="253" spans="1:21" x14ac:dyDescent="0.3">
      <c r="A253" s="112"/>
      <c r="B253" s="31"/>
      <c r="C253" s="4" t="str">
        <f>'overzicht alle'!B168</f>
        <v>TOE 2.1</v>
      </c>
      <c r="D253" s="219" t="str">
        <f>'overzicht alle'!C168</f>
        <v xml:space="preserve"> Toegankelijkheid voor derden</v>
      </c>
      <c r="E253" s="101" t="str">
        <f>'overzicht alle'!E168</f>
        <v>vrij</v>
      </c>
      <c r="F253" s="101" t="str">
        <f>'overzicht alle'!F168</f>
        <v>goed</v>
      </c>
      <c r="G253" s="102"/>
      <c r="H253" s="25"/>
      <c r="I253" s="27"/>
      <c r="J253" s="327" t="str">
        <f t="shared" ref="J253:J254" si="110">P253</f>
        <v/>
      </c>
      <c r="K253" s="34" t="str">
        <f>Q253</f>
        <v/>
      </c>
      <c r="L253" s="17">
        <f>R253</f>
        <v>0</v>
      </c>
      <c r="M253" s="376"/>
      <c r="N253" s="376"/>
      <c r="O253" s="377">
        <f>ROUND(SUM(P253:P254)/2,1)</f>
        <v>0</v>
      </c>
      <c r="P253" s="368" t="str">
        <f>IF(G253="goed",1,IF(G253="beter",2,IF(G253="uitstekend",3,IF(G253="nvt","",""))))</f>
        <v/>
      </c>
      <c r="Q253" s="382" t="str">
        <f>IF(G253="nvt","nvt",IF(J253=0,"niet voldaan",IF(J253=1,"goed",IF(J253=2,"beter",IF(J253=3,"uitstekend","")))))</f>
        <v/>
      </c>
      <c r="R253" s="367"/>
      <c r="S253" s="368">
        <f>R253</f>
        <v>0</v>
      </c>
      <c r="T253" s="382" t="str">
        <f>IF(G253="nvt",0,IF(G253="goed",1,IF(G253="beter",2,IF(G253="uitstekend",3,""))))</f>
        <v/>
      </c>
      <c r="U253" s="404"/>
    </row>
    <row r="254" spans="1:21" x14ac:dyDescent="0.3">
      <c r="A254" s="112"/>
      <c r="B254" s="31"/>
      <c r="C254" s="4" t="str">
        <f>'overzicht alle'!B169</f>
        <v>TOE2.2*</v>
      </c>
      <c r="D254" s="219" t="str">
        <f>'overzicht alle'!C169</f>
        <v xml:space="preserve">Multifunctioneel project </v>
      </c>
      <c r="E254" s="101" t="str">
        <f>'overzicht alle'!E169</f>
        <v>vrij</v>
      </c>
      <c r="F254" s="101" t="str">
        <f>'overzicht alle'!F169</f>
        <v>beter</v>
      </c>
      <c r="G254" s="102"/>
      <c r="H254" s="25"/>
      <c r="I254" s="27"/>
      <c r="J254" s="327" t="str">
        <f t="shared" si="110"/>
        <v/>
      </c>
      <c r="K254" s="34" t="str">
        <f>Q254</f>
        <v/>
      </c>
      <c r="L254" s="17">
        <f>R254</f>
        <v>0</v>
      </c>
      <c r="M254" s="376"/>
      <c r="N254" s="376"/>
      <c r="O254" s="377"/>
      <c r="P254" s="368" t="str">
        <f>IF(G254="goed",1,IF(G254="beter",2,IF(G254="uitstekend",3,IF(G254="nvt","",""))))</f>
        <v/>
      </c>
      <c r="Q254" s="382" t="str">
        <f>IF(G254="nvt","nvt",IF(J254=0,"niet voldaan",IF(J254=1,"goed",IF(J254=2,"beter",IF(J254=3,"uitstekend","")))))</f>
        <v/>
      </c>
      <c r="R254" s="367"/>
      <c r="S254" s="368">
        <f>R254</f>
        <v>0</v>
      </c>
      <c r="T254" s="382" t="str">
        <f>IF(G254="nvt",0,IF(G254="goed",1,IF(G254="beter",2,IF(G254="uitstekend",3,""))))</f>
        <v/>
      </c>
      <c r="U254" s="404"/>
    </row>
    <row r="255" spans="1:21" x14ac:dyDescent="0.3">
      <c r="A255" s="23"/>
      <c r="B255" s="23"/>
      <c r="C255" s="17"/>
      <c r="D255" s="23"/>
      <c r="E255" s="23"/>
      <c r="F255" s="23"/>
      <c r="G255" s="23"/>
      <c r="H255" s="23"/>
      <c r="I255" s="23"/>
      <c r="J255" s="340"/>
      <c r="K255" s="23"/>
      <c r="L255" s="23"/>
      <c r="M255" s="376"/>
      <c r="N255" s="376"/>
      <c r="O255" s="377"/>
      <c r="P255" s="368"/>
      <c r="Q255" s="367"/>
      <c r="R255" s="367"/>
      <c r="S255" s="368"/>
      <c r="T255" s="382"/>
      <c r="U255" s="404"/>
    </row>
    <row r="256" spans="1:21" customFormat="1" ht="13.8" customHeight="1" x14ac:dyDescent="0.3">
      <c r="A256" s="30"/>
      <c r="B256" s="256"/>
      <c r="C256" s="257" t="str">
        <f>'overzicht alle'!B170</f>
        <v>BEH 1*</v>
      </c>
      <c r="D256" s="257" t="str">
        <f>'overzicht alle'!C170</f>
        <v>Energiemonitoring</v>
      </c>
      <c r="E256" s="257"/>
      <c r="F256" s="258" t="str">
        <f>'overzicht alle'!F170</f>
        <v>goed</v>
      </c>
      <c r="G256" s="257"/>
      <c r="H256" s="257"/>
      <c r="I256" s="257"/>
      <c r="J256" s="335"/>
      <c r="K256" s="320" t="str">
        <f>Q256</f>
        <v/>
      </c>
      <c r="L256" s="258"/>
      <c r="M256" s="395" t="str">
        <f>IF(K256="nvt","pass",IF(OR(K256="goed",K256="beter",K256="uitstekend"),"pass",IF(K256="","","niet voldaan")))</f>
        <v/>
      </c>
      <c r="N256" s="364"/>
      <c r="O256" s="368"/>
      <c r="P256" s="368" t="str">
        <f>IF(OR(P257=0),0,IFERROR(AVERAGE(P258:P259),""))</f>
        <v/>
      </c>
      <c r="Q256" s="367" t="str" cm="1">
        <f t="array" ref="Q256">IF(AND(P257:P259=""),"",IF(OR(P257&lt;3,Q257="nvt"),"niet voldaan",IF(AND(P257=3,OR(P258="",P258=0),OR(P259="",P259=0)),"goed",IF(AND(P257=3,IFERROR(AVERAGE(P258:P259),0)&lt;=2),"beter","uitstekend"))))</f>
        <v/>
      </c>
      <c r="R256" s="367"/>
      <c r="S256" s="367"/>
      <c r="T256" s="382"/>
      <c r="U256" s="405">
        <f>IF(F256="uitstekend",3,IF(F256="beter",2,IF(F256="goed",1,0)))</f>
        <v>1</v>
      </c>
    </row>
    <row r="257" spans="1:21" x14ac:dyDescent="0.3">
      <c r="A257" s="112"/>
      <c r="B257" s="31"/>
      <c r="C257" s="4" t="str">
        <f>'overzicht alle'!B171</f>
        <v>BEH 1.1*</v>
      </c>
      <c r="D257" s="219" t="str">
        <f>'overzicht alle'!C171</f>
        <v>Energiemonitoring</v>
      </c>
      <c r="E257" s="101" t="str">
        <f>'overzicht alle'!E171</f>
        <v>verplicht</v>
      </c>
      <c r="F257" s="101" t="str">
        <f>'overzicht alle'!F171</f>
        <v>voldaan</v>
      </c>
      <c r="G257" s="102"/>
      <c r="H257" s="25"/>
      <c r="I257" s="27"/>
      <c r="J257" s="327" t="str">
        <f t="shared" ref="J257:J259" si="111">P257</f>
        <v/>
      </c>
      <c r="K257" s="34" t="str">
        <f>Q257</f>
        <v/>
      </c>
      <c r="L257" s="17">
        <f>R257</f>
        <v>0</v>
      </c>
      <c r="M257" s="376"/>
      <c r="N257" s="376"/>
      <c r="O257" s="377"/>
      <c r="P257" s="368" t="str">
        <f t="shared" ref="P257" si="112">IF(G257="voldaan",3,IF(G257="niet voldaan",0,IF(G257="nvt",0,"")))</f>
        <v/>
      </c>
      <c r="Q257" s="367" t="str">
        <f t="shared" ref="Q257" si="113">IF(G257="nvt","nvt",IF(P257=3,"uitstekend",IF(P257=0,"niet voldaan","")))</f>
        <v/>
      </c>
      <c r="R257" s="367"/>
      <c r="S257" s="368"/>
      <c r="T257" s="382"/>
      <c r="U257" s="404"/>
    </row>
    <row r="258" spans="1:21" x14ac:dyDescent="0.3">
      <c r="A258" s="112"/>
      <c r="B258" s="31"/>
      <c r="C258" s="4" t="str">
        <f>'overzicht alle'!B172</f>
        <v>BEH 1.2*</v>
      </c>
      <c r="D258" s="219" t="str">
        <f>'overzicht alle'!C172</f>
        <v xml:space="preserve">Visualisatietool </v>
      </c>
      <c r="E258" s="101" t="str">
        <f>'overzicht alle'!E172</f>
        <v>vrij</v>
      </c>
      <c r="F258" s="101" t="str">
        <f>'overzicht alle'!F172</f>
        <v>voldaan</v>
      </c>
      <c r="G258" s="102"/>
      <c r="H258" s="25"/>
      <c r="I258" s="27"/>
      <c r="J258" s="327" t="str">
        <f t="shared" si="111"/>
        <v/>
      </c>
      <c r="K258" s="34" t="str">
        <f>Q258</f>
        <v/>
      </c>
      <c r="L258" s="17">
        <f>R258</f>
        <v>0</v>
      </c>
      <c r="M258" s="376"/>
      <c r="N258" s="376"/>
      <c r="O258" s="377">
        <f>ROUND(SUM(P258:P259)/2,1)</f>
        <v>0</v>
      </c>
      <c r="P258" s="368" t="str">
        <f>IF(G258="voldaan",3,IF(G258="niet voldaan",0,IF(G258="nvt",0,"")))</f>
        <v/>
      </c>
      <c r="Q258" s="367" t="str">
        <f>IF(G258="nvt","nvt",IF(P258=3,"uitstekend",IF(P258=0,"niet voldaan","")))</f>
        <v/>
      </c>
      <c r="R258" s="367"/>
      <c r="S258" s="368"/>
      <c r="T258" s="382"/>
      <c r="U258" s="404"/>
    </row>
    <row r="259" spans="1:21" x14ac:dyDescent="0.3">
      <c r="A259" s="112"/>
      <c r="B259" s="31"/>
      <c r="C259" s="4" t="str">
        <f>'overzicht alle'!B173</f>
        <v>BEH 1.3*</v>
      </c>
      <c r="D259" s="219" t="str">
        <f>'overzicht alle'!C173</f>
        <v>Gebouwbeheersysteem</v>
      </c>
      <c r="E259" s="101" t="str">
        <f>'overzicht alle'!E173</f>
        <v>vrij</v>
      </c>
      <c r="F259" s="101" t="str">
        <f>'overzicht alle'!F173</f>
        <v>goed</v>
      </c>
      <c r="G259" s="102"/>
      <c r="H259" s="25"/>
      <c r="I259" s="27"/>
      <c r="J259" s="327" t="str">
        <f t="shared" si="111"/>
        <v/>
      </c>
      <c r="K259" s="34" t="str">
        <f>Q259</f>
        <v/>
      </c>
      <c r="L259" s="17">
        <f>R259</f>
        <v>0</v>
      </c>
      <c r="M259" s="376"/>
      <c r="N259" s="376"/>
      <c r="O259" s="377"/>
      <c r="P259" s="368" t="str">
        <f>IF(G259="goed",1,IF(G259="beter",2,IF(G259="uitstekend",3,IF(G259="nvt",0,""))))</f>
        <v/>
      </c>
      <c r="Q259" s="382" t="str">
        <f>IF(G259="nvt","nvt",IF(J259=0,"niet voldaan",IF(J259=1,"goed",IF(J259=2,"beter",IF(J259=3,"uitstekend","")))))</f>
        <v/>
      </c>
      <c r="R259" s="367"/>
      <c r="S259" s="368">
        <f>R259</f>
        <v>0</v>
      </c>
      <c r="T259" s="382"/>
      <c r="U259" s="404"/>
    </row>
    <row r="260" spans="1:21" x14ac:dyDescent="0.3">
      <c r="A260" s="23"/>
      <c r="B260" s="23"/>
      <c r="C260" s="17"/>
      <c r="D260" s="23"/>
      <c r="E260" s="23"/>
      <c r="F260" s="23"/>
      <c r="G260" s="23"/>
      <c r="H260" s="24"/>
      <c r="I260" s="23"/>
      <c r="J260" s="340"/>
      <c r="K260" s="23"/>
      <c r="L260" s="23"/>
      <c r="M260" s="376"/>
      <c r="N260" s="376"/>
      <c r="O260" s="377"/>
      <c r="P260" s="368"/>
      <c r="Q260" s="367"/>
      <c r="R260" s="367"/>
      <c r="S260" s="368"/>
      <c r="T260" s="382"/>
      <c r="U260" s="404"/>
    </row>
    <row r="261" spans="1:21" customFormat="1" ht="13.8" customHeight="1" x14ac:dyDescent="0.3">
      <c r="A261" s="30"/>
      <c r="B261" s="256"/>
      <c r="C261" s="257" t="str">
        <f>'overzicht alle'!B174</f>
        <v>BEH 2*</v>
      </c>
      <c r="D261" s="257" t="str">
        <f>'overzicht alle'!C174</f>
        <v>kwaliteit opvolging</v>
      </c>
      <c r="E261" s="257"/>
      <c r="F261" s="258" t="str">
        <f>'overzicht alle'!F174</f>
        <v>goed</v>
      </c>
      <c r="G261" s="257"/>
      <c r="H261" s="257"/>
      <c r="I261" s="257"/>
      <c r="J261" s="335" t="str">
        <f>P261</f>
        <v/>
      </c>
      <c r="K261" s="320" t="str">
        <f>Q261</f>
        <v/>
      </c>
      <c r="L261" s="258"/>
      <c r="M261" s="395" t="str">
        <f>IF(K261="nvt","pass",IF(P261="","",IF(P261&gt;=U261,"pass","niet voldaan")))</f>
        <v/>
      </c>
      <c r="N261" s="364"/>
      <c r="O261" s="368"/>
      <c r="P261" s="368" t="str">
        <f>IF(OR(P262=0,P264=0,P265=0),0,IFERROR(AVERAGE(P262:P265),""))</f>
        <v/>
      </c>
      <c r="Q261" s="367" t="str">
        <f>IF(P261="","",IF(P261&lt;1,"niet voldaan",IF(P261&lt;2.6,"goed",IF(P261&lt;3,"beter","uitstekend"))))</f>
        <v/>
      </c>
      <c r="R261" s="367"/>
      <c r="S261" s="367">
        <f>R261</f>
        <v>0</v>
      </c>
      <c r="T261" s="382"/>
      <c r="U261" s="405">
        <f>IF(F261="uitstekend",3,IF(F261="beter",2,IF(F261="goed",1,0)))</f>
        <v>1</v>
      </c>
    </row>
    <row r="262" spans="1:21" customFormat="1" ht="13.8" customHeight="1" x14ac:dyDescent="0.3">
      <c r="A262" s="30"/>
      <c r="B262" s="31"/>
      <c r="C262" s="4" t="str">
        <f>'overzicht alle'!B175</f>
        <v>BEH 2.1</v>
      </c>
      <c r="D262" s="219" t="str">
        <f>'overzicht alle'!C175</f>
        <v>Energieprestatie testen</v>
      </c>
      <c r="E262" s="101" t="str">
        <f>'overzicht alle'!E175</f>
        <v>verplicht</v>
      </c>
      <c r="F262" s="101" t="str">
        <f>'overzicht alle'!F175</f>
        <v>voldaan</v>
      </c>
      <c r="G262" s="102"/>
      <c r="H262" s="22"/>
      <c r="I262" s="30"/>
      <c r="J262" s="327" t="str">
        <f t="shared" ref="J262:J265" si="114">P262</f>
        <v/>
      </c>
      <c r="K262" s="242" t="str">
        <f>Q262</f>
        <v/>
      </c>
      <c r="L262" s="242">
        <f>R262</f>
        <v>0</v>
      </c>
      <c r="M262" s="364"/>
      <c r="N262" s="364"/>
      <c r="O262" s="368"/>
      <c r="P262" s="368" t="str">
        <f t="shared" ref="P262" si="115">IF(G262="voldaan",3,IF(G262="niet voldaan",0,IF(G262="nvt",0,"")))</f>
        <v/>
      </c>
      <c r="Q262" s="367" t="str">
        <f t="shared" ref="Q262" si="116">IF(G262="nvt","nvt",IF(P262=3,"uitstekend",IF(P262=0,"niet voldaan","")))</f>
        <v/>
      </c>
      <c r="R262" s="367"/>
      <c r="S262" s="368">
        <f>R262</f>
        <v>0</v>
      </c>
      <c r="T262" s="382"/>
      <c r="U262" s="405"/>
    </row>
    <row r="263" spans="1:21" x14ac:dyDescent="0.3">
      <c r="A263" s="112"/>
      <c r="B263" s="31"/>
      <c r="C263" s="4" t="str">
        <f>'overzicht alle'!B176</f>
        <v>BEH 2.2</v>
      </c>
      <c r="D263" s="219" t="str">
        <f>'overzicht alle'!C176</f>
        <v>Waterkwaliteit testen</v>
      </c>
      <c r="E263" s="101" t="str">
        <f>'overzicht alle'!E176</f>
        <v>vrij</v>
      </c>
      <c r="F263" s="101" t="str">
        <f>'overzicht alle'!F176</f>
        <v>voldaan</v>
      </c>
      <c r="G263" s="102"/>
      <c r="H263" s="106"/>
      <c r="I263" s="1"/>
      <c r="J263" s="327" t="str">
        <f t="shared" si="114"/>
        <v/>
      </c>
      <c r="K263" s="242" t="str">
        <f t="shared" ref="K263:L265" si="117">Q263</f>
        <v/>
      </c>
      <c r="L263" s="242">
        <f t="shared" si="117"/>
        <v>0</v>
      </c>
      <c r="M263" s="376"/>
      <c r="N263" s="376"/>
      <c r="O263" s="377"/>
      <c r="P263" s="368" t="str">
        <f>IF(G263="voldaan",3,IF(G263="niet voldaan",0,IF(G263="nvt","","")))</f>
        <v/>
      </c>
      <c r="Q263" s="367" t="str">
        <f>IF(G263="nvt","nvt",IF(P263=3,"uitstekend",IF(P263=0,"niet voldaan","")))</f>
        <v/>
      </c>
      <c r="R263" s="367"/>
      <c r="S263" s="368">
        <f>R263</f>
        <v>0</v>
      </c>
      <c r="T263" s="382"/>
      <c r="U263" s="404"/>
    </row>
    <row r="264" spans="1:21" x14ac:dyDescent="0.3">
      <c r="A264" s="112"/>
      <c r="B264" s="31"/>
      <c r="C264" s="4" t="str">
        <f>'overzicht alle'!B177</f>
        <v>BEH 2.3</v>
      </c>
      <c r="D264" s="219" t="str">
        <f>'overzicht alle'!C177</f>
        <v>Luchtkwaliteit testen</v>
      </c>
      <c r="E264" s="101" t="str">
        <f>'overzicht alle'!E177</f>
        <v>verplicht</v>
      </c>
      <c r="F264" s="101" t="str">
        <f>'overzicht alle'!F177</f>
        <v>goed</v>
      </c>
      <c r="G264" s="102"/>
      <c r="H264" s="107"/>
      <c r="I264" s="1"/>
      <c r="J264" s="327" t="str">
        <f t="shared" si="114"/>
        <v/>
      </c>
      <c r="K264" s="242" t="str">
        <f t="shared" si="117"/>
        <v/>
      </c>
      <c r="L264" s="242">
        <f t="shared" si="117"/>
        <v>0</v>
      </c>
      <c r="M264" s="376"/>
      <c r="N264" s="376"/>
      <c r="O264" s="377"/>
      <c r="P264" s="368" t="str">
        <f>IF(G264="goed",1,IF(G264="beter",2,IF(G264="uitstekend",3,IF(G264="nvt",0,""))))</f>
        <v/>
      </c>
      <c r="Q264" s="383" t="str">
        <f>IF(G264="nvt","nvt",IF(J264=0,"niet voldaan",IF(J264=1,"goed",IF(J264=2,"beter",IF(J264=3,"uitstekend","")))))</f>
        <v/>
      </c>
      <c r="R264" s="367"/>
      <c r="S264" s="368">
        <f>R264</f>
        <v>0</v>
      </c>
      <c r="T264" s="382" t="str">
        <f>IF(G264="nvt",0,IF(G264="goed",1,IF(G264="beter",2,IF(G264="uitstekend",3,""))))</f>
        <v/>
      </c>
      <c r="U264" s="404"/>
    </row>
    <row r="265" spans="1:21" x14ac:dyDescent="0.3">
      <c r="A265" s="112"/>
      <c r="B265" s="31"/>
      <c r="C265" s="4" t="str">
        <f>'overzicht alle'!B178</f>
        <v>BEH 2.4</v>
      </c>
      <c r="D265" s="219" t="str">
        <f>'overzicht alle'!C178</f>
        <v>Opleiding i.f.v. beheer</v>
      </c>
      <c r="E265" s="101" t="str">
        <f>'overzicht alle'!E178</f>
        <v>verplicht</v>
      </c>
      <c r="F265" s="101" t="str">
        <f>'overzicht alle'!F178</f>
        <v>voldaan</v>
      </c>
      <c r="G265" s="102"/>
      <c r="H265" s="108"/>
      <c r="I265" s="1"/>
      <c r="J265" s="327" t="str">
        <f t="shared" si="114"/>
        <v/>
      </c>
      <c r="K265" s="242" t="str">
        <f t="shared" si="117"/>
        <v/>
      </c>
      <c r="L265" s="242">
        <f t="shared" si="117"/>
        <v>0</v>
      </c>
      <c r="M265" s="376"/>
      <c r="N265" s="376"/>
      <c r="O265" s="377"/>
      <c r="P265" s="368" t="str">
        <f t="shared" ref="P265" si="118">IF(G265="voldaan",3,IF(G265="niet voldaan",0,IF(G265="nvt",0,"")))</f>
        <v/>
      </c>
      <c r="Q265" s="367" t="str">
        <f t="shared" ref="Q265" si="119">IF(G265="nvt","nvt",IF(P265=3,"uitstekend",IF(P265=0,"niet voldaan","")))</f>
        <v/>
      </c>
      <c r="R265" s="367"/>
      <c r="S265" s="368">
        <f>R265</f>
        <v>0</v>
      </c>
      <c r="T265" s="382"/>
      <c r="U265" s="404"/>
    </row>
    <row r="266" spans="1:21" x14ac:dyDescent="0.3">
      <c r="A266" s="112"/>
      <c r="B266" s="11"/>
      <c r="C266" s="11"/>
      <c r="D266" s="11"/>
      <c r="E266" s="11"/>
      <c r="F266" s="11"/>
      <c r="G266" s="11"/>
      <c r="H266" s="11"/>
      <c r="I266" s="11"/>
      <c r="J266" s="342"/>
      <c r="K266" s="11"/>
      <c r="L266" s="11"/>
      <c r="M266" s="357"/>
      <c r="N266" s="376"/>
      <c r="O266" s="377"/>
      <c r="P266" s="377"/>
      <c r="Q266" s="378"/>
      <c r="R266" s="378"/>
      <c r="S266" s="378"/>
      <c r="T266" s="392"/>
      <c r="U266" s="404"/>
    </row>
    <row r="267" spans="1:21" x14ac:dyDescent="0.3">
      <c r="A267" s="109"/>
      <c r="B267" s="11"/>
      <c r="C267" s="11"/>
      <c r="D267" s="11"/>
      <c r="E267" s="11"/>
      <c r="F267" s="11"/>
      <c r="G267" s="11"/>
      <c r="H267" s="11"/>
      <c r="I267" s="11"/>
      <c r="J267" s="342"/>
      <c r="K267" s="11"/>
      <c r="L267" s="11"/>
      <c r="M267" s="357"/>
      <c r="N267" s="372"/>
      <c r="O267" s="377"/>
      <c r="P267" s="377"/>
      <c r="Q267" s="378" t="str">
        <f>IF(G279="","",IF(G279&lt;1,"niet voldaan",IF(G279&lt;2,"goed",IF(G279&lt;2.7,"beter","uitstekend"))))</f>
        <v/>
      </c>
      <c r="R267" s="378"/>
      <c r="S267" s="378"/>
      <c r="T267" s="392"/>
      <c r="U267" s="404"/>
    </row>
    <row r="268" spans="1:21" x14ac:dyDescent="0.3">
      <c r="A268" s="112"/>
      <c r="B268" s="11"/>
      <c r="C268" s="11"/>
      <c r="D268" s="11"/>
      <c r="E268" s="11"/>
      <c r="F268" s="11"/>
      <c r="G268" s="11"/>
      <c r="H268" s="11"/>
      <c r="I268" s="11"/>
      <c r="J268" s="342"/>
      <c r="K268" s="11"/>
      <c r="L268" s="11"/>
      <c r="M268" s="357"/>
      <c r="N268" s="376"/>
      <c r="O268" s="377"/>
      <c r="P268" s="377"/>
      <c r="Q268" s="378"/>
      <c r="R268" s="378"/>
      <c r="S268" s="378"/>
      <c r="T268" s="392"/>
      <c r="U268" s="404"/>
    </row>
    <row r="269" spans="1:21" x14ac:dyDescent="0.3">
      <c r="A269" s="112"/>
      <c r="B269" s="11"/>
      <c r="C269" s="11"/>
      <c r="D269" s="11"/>
      <c r="E269" s="11"/>
      <c r="F269" s="11"/>
      <c r="G269" s="11"/>
      <c r="H269" s="11"/>
      <c r="I269" s="11"/>
      <c r="J269" s="342"/>
      <c r="K269" s="11"/>
      <c r="L269" s="11"/>
      <c r="M269" s="357"/>
      <c r="N269" s="376"/>
      <c r="O269" s="377"/>
      <c r="P269" s="377"/>
      <c r="Q269" s="378"/>
      <c r="R269" s="378"/>
      <c r="S269" s="378"/>
      <c r="T269" s="392"/>
      <c r="U269" s="404"/>
    </row>
    <row r="270" spans="1:21" x14ac:dyDescent="0.3">
      <c r="A270" s="112"/>
      <c r="B270" s="11"/>
      <c r="C270" s="11"/>
      <c r="D270" s="11"/>
      <c r="E270" s="11"/>
      <c r="F270" s="11"/>
      <c r="G270" s="11"/>
      <c r="H270" s="11"/>
      <c r="I270" s="11"/>
      <c r="J270" s="342"/>
      <c r="K270" s="11"/>
      <c r="L270" s="11"/>
      <c r="M270" s="357"/>
      <c r="N270" s="376"/>
      <c r="O270" s="377"/>
      <c r="P270" s="377"/>
      <c r="Q270" s="378"/>
      <c r="R270" s="378"/>
      <c r="S270" s="378"/>
      <c r="T270" s="392"/>
      <c r="U270" s="404"/>
    </row>
    <row r="271" spans="1:21" x14ac:dyDescent="0.3">
      <c r="A271" s="112"/>
      <c r="B271" s="11"/>
      <c r="C271" s="11"/>
      <c r="D271" s="11"/>
      <c r="E271" s="11"/>
      <c r="F271" s="11"/>
      <c r="G271" s="11"/>
      <c r="H271" s="11"/>
      <c r="I271" s="11"/>
      <c r="J271" s="342"/>
      <c r="K271" s="11"/>
      <c r="L271" s="11"/>
      <c r="M271" s="357"/>
      <c r="N271" s="376"/>
      <c r="O271" s="377"/>
      <c r="P271" s="377"/>
      <c r="Q271" s="378"/>
      <c r="R271" s="378"/>
      <c r="S271" s="378"/>
      <c r="T271" s="392"/>
      <c r="U271" s="404"/>
    </row>
    <row r="272" spans="1:21" x14ac:dyDescent="0.3">
      <c r="A272" s="112"/>
      <c r="B272" s="11"/>
      <c r="C272" s="11"/>
      <c r="D272" s="11"/>
      <c r="E272" s="11"/>
      <c r="F272" s="11"/>
      <c r="G272" s="11"/>
      <c r="H272" s="11"/>
      <c r="I272" s="11"/>
      <c r="J272" s="342"/>
      <c r="K272" s="11"/>
      <c r="L272" s="11"/>
      <c r="M272" s="357"/>
      <c r="N272" s="376"/>
      <c r="O272" s="377"/>
      <c r="P272" s="377"/>
      <c r="Q272" s="378"/>
      <c r="R272" s="378"/>
      <c r="S272" s="378"/>
      <c r="T272" s="392"/>
      <c r="U272" s="404"/>
    </row>
    <row r="273" spans="1:21" x14ac:dyDescent="0.3">
      <c r="A273" s="112"/>
      <c r="B273" s="11"/>
      <c r="C273" s="11"/>
      <c r="D273" s="11"/>
      <c r="E273" s="11"/>
      <c r="F273" s="11"/>
      <c r="G273" s="11"/>
      <c r="H273" s="11"/>
      <c r="I273" s="11"/>
      <c r="J273" s="342"/>
      <c r="K273" s="11"/>
      <c r="L273" s="11"/>
      <c r="M273" s="357"/>
      <c r="N273" s="376"/>
      <c r="O273" s="377"/>
      <c r="P273" s="377"/>
      <c r="Q273" s="377"/>
      <c r="R273" s="378"/>
      <c r="S273" s="378"/>
      <c r="T273" s="392"/>
      <c r="U273" s="404"/>
    </row>
    <row r="274" spans="1:21" x14ac:dyDescent="0.3">
      <c r="A274" s="112"/>
      <c r="B274" s="11"/>
      <c r="C274" s="11"/>
      <c r="D274" s="11"/>
      <c r="E274" s="11"/>
      <c r="F274" s="11"/>
      <c r="G274" s="11"/>
      <c r="H274" s="11"/>
      <c r="I274" s="11"/>
      <c r="J274" s="342"/>
      <c r="K274" s="11"/>
      <c r="L274" s="11"/>
      <c r="M274" s="357"/>
      <c r="N274" s="376"/>
      <c r="O274" s="377"/>
      <c r="P274" s="377"/>
      <c r="Q274" s="378"/>
      <c r="R274" s="378"/>
      <c r="S274" s="378"/>
      <c r="T274" s="392"/>
      <c r="U274" s="404"/>
    </row>
    <row r="275" spans="1:21" x14ac:dyDescent="0.3">
      <c r="A275" s="112"/>
      <c r="B275" s="11"/>
      <c r="C275" s="11"/>
      <c r="D275" s="11"/>
      <c r="E275" s="11"/>
      <c r="F275" s="11"/>
      <c r="G275" s="11"/>
      <c r="H275" s="11"/>
      <c r="I275" s="11"/>
      <c r="J275" s="342"/>
      <c r="K275" s="11"/>
      <c r="L275" s="11"/>
      <c r="M275" s="357"/>
      <c r="N275" s="376"/>
      <c r="O275" s="377"/>
      <c r="P275" s="377"/>
      <c r="Q275" s="378"/>
      <c r="R275" s="378"/>
      <c r="S275" s="378"/>
      <c r="T275" s="392"/>
      <c r="U275" s="404"/>
    </row>
    <row r="276" spans="1:21" x14ac:dyDescent="0.3">
      <c r="A276" s="112"/>
      <c r="B276" s="11"/>
      <c r="C276" s="11"/>
      <c r="D276" s="11"/>
      <c r="E276" s="11"/>
      <c r="F276" s="11"/>
      <c r="G276" s="11"/>
      <c r="H276" s="11"/>
      <c r="I276" s="11"/>
      <c r="J276" s="342"/>
      <c r="K276" s="11"/>
      <c r="L276" s="11"/>
      <c r="M276" s="357"/>
      <c r="N276" s="376"/>
      <c r="O276" s="377"/>
      <c r="P276" s="377"/>
      <c r="Q276" s="378"/>
      <c r="R276" s="378"/>
      <c r="S276" s="378"/>
      <c r="T276" s="392"/>
      <c r="U276" s="404"/>
    </row>
    <row r="277" spans="1:21" x14ac:dyDescent="0.3">
      <c r="A277" s="112"/>
      <c r="B277" s="11"/>
      <c r="C277" s="11"/>
      <c r="D277" s="11"/>
      <c r="E277" s="11"/>
      <c r="F277" s="11"/>
      <c r="G277" s="11"/>
      <c r="H277" s="11"/>
      <c r="I277" s="11"/>
      <c r="J277" s="342"/>
      <c r="K277" s="11"/>
      <c r="L277" s="11"/>
      <c r="M277" s="357"/>
      <c r="N277" s="376"/>
      <c r="O277" s="377"/>
      <c r="P277" s="377"/>
      <c r="Q277" s="378"/>
      <c r="R277" s="378"/>
      <c r="S277" s="378"/>
      <c r="T277" s="392"/>
      <c r="U277" s="404"/>
    </row>
    <row r="278" spans="1:21" x14ac:dyDescent="0.3">
      <c r="A278" s="112"/>
      <c r="B278" s="11"/>
      <c r="C278" s="11"/>
      <c r="D278" s="11"/>
      <c r="E278" s="11"/>
      <c r="F278" s="11"/>
      <c r="G278" s="11"/>
      <c r="H278" s="11"/>
      <c r="I278" s="11"/>
      <c r="J278" s="342"/>
      <c r="K278" s="11"/>
      <c r="L278" s="11"/>
      <c r="M278" s="357"/>
      <c r="N278" s="376"/>
      <c r="O278" s="377"/>
      <c r="P278" s="377"/>
      <c r="Q278" s="378"/>
      <c r="R278" s="378"/>
      <c r="S278" s="378"/>
      <c r="T278" s="392"/>
      <c r="U278" s="404"/>
    </row>
    <row r="279" spans="1:21" x14ac:dyDescent="0.3">
      <c r="A279" s="112"/>
      <c r="B279" s="11"/>
      <c r="C279" s="11"/>
      <c r="D279" s="11"/>
      <c r="E279" s="11"/>
      <c r="F279" s="11"/>
      <c r="G279" s="11"/>
      <c r="H279" s="11"/>
      <c r="I279" s="11"/>
      <c r="J279" s="342"/>
      <c r="K279" s="11"/>
      <c r="L279" s="11"/>
      <c r="M279" s="357"/>
      <c r="N279" s="376"/>
      <c r="O279" s="377"/>
      <c r="P279" s="377"/>
      <c r="Q279" s="377" t="str">
        <f>IFERROR((Q273+Q277)/Q272,"")</f>
        <v/>
      </c>
      <c r="R279" s="378"/>
      <c r="S279" s="378"/>
      <c r="T279" s="392"/>
      <c r="U279" s="404"/>
    </row>
    <row r="280" spans="1:21" x14ac:dyDescent="0.3">
      <c r="A280" s="112"/>
      <c r="B280" s="11"/>
      <c r="C280" s="7"/>
      <c r="D280" s="33"/>
      <c r="E280" s="33"/>
      <c r="F280" s="33"/>
      <c r="G280" s="33"/>
      <c r="H280" s="33"/>
      <c r="I280" s="33"/>
      <c r="J280" s="343"/>
      <c r="K280" s="33"/>
      <c r="L280" s="5"/>
      <c r="M280" s="353"/>
      <c r="N280" s="376"/>
      <c r="O280" s="377"/>
      <c r="P280" s="377"/>
      <c r="Q280" s="378"/>
      <c r="R280" s="378"/>
      <c r="S280" s="378"/>
      <c r="T280" s="392"/>
      <c r="U280" s="404"/>
    </row>
    <row r="281" spans="1:21" x14ac:dyDescent="0.3">
      <c r="B281" s="11"/>
    </row>
    <row r="282" spans="1:21" x14ac:dyDescent="0.3"/>
  </sheetData>
  <mergeCells count="1">
    <mergeCell ref="B4:C4"/>
  </mergeCells>
  <conditionalFormatting sqref="E15:F15 E12:E14 E17">
    <cfRule type="cellIs" dxfId="4068" priority="5516" operator="equal">
      <formula>"voldaan"</formula>
    </cfRule>
  </conditionalFormatting>
  <conditionalFormatting sqref="E15:F15 E173 E206:E207 E152:F152 E136 E80:F87 E12:E14 E17 E149:E151 E154:F154 E156:F156 E158:F158 E160:F160 E162:F162">
    <cfRule type="cellIs" dxfId="4067" priority="5517" operator="equal">
      <formula>"uitstekend"</formula>
    </cfRule>
    <cfRule type="cellIs" dxfId="4066" priority="5518" operator="equal">
      <formula>"goed"</formula>
    </cfRule>
    <cfRule type="cellIs" dxfId="4065" priority="5519" operator="equal">
      <formula>"niet voldaan"</formula>
    </cfRule>
    <cfRule type="expression" dxfId="4064" priority="5520">
      <formula>E12="beter"</formula>
    </cfRule>
  </conditionalFormatting>
  <conditionalFormatting sqref="E15:F15 E173 E206:E207 E152:F152 E136 E80:F87 E12:E14 E17 E149:E151 E154:F154 E156:F156 E158:F158 E160:F160 E162:F162">
    <cfRule type="cellIs" dxfId="4063" priority="5521" operator="equal">
      <formula>"vrij"</formula>
    </cfRule>
    <cfRule type="cellIs" dxfId="4062" priority="5522" operator="equal">
      <formula>"verplicht"</formula>
    </cfRule>
  </conditionalFormatting>
  <conditionalFormatting sqref="B55 I55 I65 I75 I61:I62 I68:I69 B58 B61:B62 B65 B68:B69 B75 I71:I72 I58">
    <cfRule type="expression" dxfId="4061" priority="5514">
      <formula>nBIN1=FALSE</formula>
    </cfRule>
  </conditionalFormatting>
  <conditionalFormatting sqref="E34:F34">
    <cfRule type="expression" dxfId="4060" priority="5505">
      <formula>nBIN1=FALSE</formula>
    </cfRule>
  </conditionalFormatting>
  <conditionalFormatting sqref="A34:B34">
    <cfRule type="expression" dxfId="4059" priority="5504">
      <formula>nBIN1=FALSE</formula>
    </cfRule>
  </conditionalFormatting>
  <conditionalFormatting sqref="B80">
    <cfRule type="expression" dxfId="4058" priority="5495">
      <formula>nBIN1=FALSE</formula>
    </cfRule>
  </conditionalFormatting>
  <conditionalFormatting sqref="A44:B44">
    <cfRule type="expression" dxfId="4057" priority="5503">
      <formula>nBIN1=FALSE</formula>
    </cfRule>
  </conditionalFormatting>
  <conditionalFormatting sqref="I80">
    <cfRule type="expression" dxfId="4056" priority="5494">
      <formula>nBIN1=FALSE</formula>
    </cfRule>
  </conditionalFormatting>
  <conditionalFormatting sqref="E9">
    <cfRule type="cellIs" dxfId="4055" priority="5496" operator="equal">
      <formula>"voldaan"</formula>
    </cfRule>
    <cfRule type="cellIs" dxfId="4054" priority="5497" operator="equal">
      <formula>"uitstekend"</formula>
    </cfRule>
    <cfRule type="cellIs" dxfId="4053" priority="5498" operator="equal">
      <formula>"goed"</formula>
    </cfRule>
    <cfRule type="cellIs" dxfId="4052" priority="5499" operator="equal">
      <formula>"niet voldaan"</formula>
    </cfRule>
    <cfRule type="expression" dxfId="4051" priority="5500">
      <formula>E9="beter"</formula>
    </cfRule>
    <cfRule type="cellIs" dxfId="4050" priority="5501" operator="equal">
      <formula>"vrij"</formula>
    </cfRule>
    <cfRule type="cellIs" dxfId="4049" priority="5502" operator="equal">
      <formula>"verplicht"</formula>
    </cfRule>
  </conditionalFormatting>
  <conditionalFormatting sqref="E90:F93 E113:E122 E132 E135 E141 E144:E146 E103:F103 E96:E100 E109:F109 E108 E107:F107 E105:F105">
    <cfRule type="cellIs" dxfId="4048" priority="5492" operator="equal">
      <formula>"vrij"</formula>
    </cfRule>
    <cfRule type="cellIs" dxfId="4047" priority="5493" operator="equal">
      <formula>"verplicht"</formula>
    </cfRule>
  </conditionalFormatting>
  <conditionalFormatting sqref="B96:B100">
    <cfRule type="expression" dxfId="4046" priority="5489">
      <formula>nBIN1=FALSE</formula>
    </cfRule>
  </conditionalFormatting>
  <conditionalFormatting sqref="I102:I110 I96:I100">
    <cfRule type="expression" dxfId="4045" priority="5488">
      <formula>nBIN1=FALSE</formula>
    </cfRule>
  </conditionalFormatting>
  <conditionalFormatting sqref="I132">
    <cfRule type="expression" dxfId="4044" priority="5484">
      <formula>nBIN1=FALSE</formula>
    </cfRule>
  </conditionalFormatting>
  <conditionalFormatting sqref="B132">
    <cfRule type="expression" dxfId="4043" priority="5485">
      <formula>nBIN1=FALSE</formula>
    </cfRule>
  </conditionalFormatting>
  <conditionalFormatting sqref="I90:I93">
    <cfRule type="expression" dxfId="4042" priority="5490">
      <formula>nBIN1=FALSE</formula>
    </cfRule>
  </conditionalFormatting>
  <conditionalFormatting sqref="B113:B122">
    <cfRule type="expression" dxfId="4041" priority="5487">
      <formula>nBIN1=FALSE</formula>
    </cfRule>
  </conditionalFormatting>
  <conditionalFormatting sqref="I113:I122">
    <cfRule type="expression" dxfId="4040" priority="5486">
      <formula>nBIN1=FALSE</formula>
    </cfRule>
  </conditionalFormatting>
  <conditionalFormatting sqref="B90:B93">
    <cfRule type="expression" dxfId="4039" priority="5491">
      <formula>nBIN1=FALSE</formula>
    </cfRule>
  </conditionalFormatting>
  <conditionalFormatting sqref="B135:B136">
    <cfRule type="expression" dxfId="4038" priority="5483">
      <formula>nBIN1=FALSE</formula>
    </cfRule>
  </conditionalFormatting>
  <conditionalFormatting sqref="I135">
    <cfRule type="expression" dxfId="4037" priority="5482">
      <formula>nBIN1=FALSE</formula>
    </cfRule>
  </conditionalFormatting>
  <conditionalFormatting sqref="B144:B146">
    <cfRule type="expression" dxfId="4036" priority="5481">
      <formula>nBIN1=FALSE</formula>
    </cfRule>
  </conditionalFormatting>
  <conditionalFormatting sqref="I144:I146">
    <cfRule type="expression" dxfId="4035" priority="5480">
      <formula>nBIN1=FALSE</formula>
    </cfRule>
  </conditionalFormatting>
  <conditionalFormatting sqref="B141">
    <cfRule type="expression" dxfId="4034" priority="5479">
      <formula>nBIN1=FALSE</formula>
    </cfRule>
  </conditionalFormatting>
  <conditionalFormatting sqref="I141">
    <cfRule type="expression" dxfId="4033" priority="5478">
      <formula>nBIN1=FALSE</formula>
    </cfRule>
  </conditionalFormatting>
  <conditionalFormatting sqref="I188:I189">
    <cfRule type="expression" dxfId="4032" priority="5461">
      <formula>nBIN1=FALSE</formula>
    </cfRule>
  </conditionalFormatting>
  <conditionalFormatting sqref="B188:B189">
    <cfRule type="expression" dxfId="4031" priority="5462">
      <formula>nBIN1=FALSE</formula>
    </cfRule>
  </conditionalFormatting>
  <conditionalFormatting sqref="E212:E214 E205 E195:E196 E192 E188:E189 E183:E185 E168 E171:E172 E178:E180 E225:E228 E231:F232 E199:E202 E219:E222">
    <cfRule type="cellIs" dxfId="4030" priority="5471" operator="equal">
      <formula>"uitstekend"</formula>
    </cfRule>
    <cfRule type="cellIs" dxfId="4029" priority="5472" operator="equal">
      <formula>"goed"</formula>
    </cfRule>
    <cfRule type="cellIs" dxfId="4028" priority="5473" operator="equal">
      <formula>"niet voldaan"</formula>
    </cfRule>
    <cfRule type="expression" dxfId="4027" priority="5474">
      <formula>E168="beter"</formula>
    </cfRule>
  </conditionalFormatting>
  <conditionalFormatting sqref="E212:E214 E205 E195:E196 E192 E188:E189 E183:E185 E168 E171:E172 E178:E180 E225:E228 E231:F232 E199:E202 E219:E222">
    <cfRule type="cellIs" dxfId="4026" priority="5475" operator="equal">
      <formula>"vrij"</formula>
    </cfRule>
    <cfRule type="cellIs" dxfId="4025" priority="5476" operator="equal">
      <formula>"verplicht"</formula>
    </cfRule>
  </conditionalFormatting>
  <conditionalFormatting sqref="B168">
    <cfRule type="expression" dxfId="4024" priority="5470">
      <formula>nBIN1=FALSE</formula>
    </cfRule>
  </conditionalFormatting>
  <conditionalFormatting sqref="I168">
    <cfRule type="expression" dxfId="4023" priority="5469">
      <formula>nBIN1=FALSE</formula>
    </cfRule>
  </conditionalFormatting>
  <conditionalFormatting sqref="B171:B173">
    <cfRule type="expression" dxfId="4022" priority="5468">
      <formula>nBIN1=FALSE</formula>
    </cfRule>
  </conditionalFormatting>
  <conditionalFormatting sqref="I171:I172">
    <cfRule type="expression" dxfId="4021" priority="5467">
      <formula>nBIN1=FALSE</formula>
    </cfRule>
  </conditionalFormatting>
  <conditionalFormatting sqref="B178:B180">
    <cfRule type="expression" dxfId="4020" priority="5466">
      <formula>nBIN1=FALSE</formula>
    </cfRule>
  </conditionalFormatting>
  <conditionalFormatting sqref="I178:I180">
    <cfRule type="expression" dxfId="4019" priority="5465">
      <formula>nBIN1=FALSE</formula>
    </cfRule>
  </conditionalFormatting>
  <conditionalFormatting sqref="B183:B185">
    <cfRule type="expression" dxfId="4018" priority="5464">
      <formula>nBIN1=FALSE</formula>
    </cfRule>
  </conditionalFormatting>
  <conditionalFormatting sqref="I183:I185">
    <cfRule type="expression" dxfId="4017" priority="5463">
      <formula>nBIN1=FALSE</formula>
    </cfRule>
  </conditionalFormatting>
  <conditionalFormatting sqref="B192">
    <cfRule type="expression" dxfId="4016" priority="5460">
      <formula>nBIN1=FALSE</formula>
    </cfRule>
  </conditionalFormatting>
  <conditionalFormatting sqref="I192">
    <cfRule type="expression" dxfId="4015" priority="5459">
      <formula>nBIN1=FALSE</formula>
    </cfRule>
  </conditionalFormatting>
  <conditionalFormatting sqref="I201:I202">
    <cfRule type="expression" dxfId="4014" priority="5453">
      <formula>nBIN1=FALSE</formula>
    </cfRule>
  </conditionalFormatting>
  <conditionalFormatting sqref="B201:B202">
    <cfRule type="expression" dxfId="4013" priority="5454">
      <formula>nBIN1=FALSE</formula>
    </cfRule>
  </conditionalFormatting>
  <conditionalFormatting sqref="B195:B196">
    <cfRule type="expression" dxfId="4012" priority="5458">
      <formula>nBIN1=FALSE</formula>
    </cfRule>
  </conditionalFormatting>
  <conditionalFormatting sqref="I195:I196">
    <cfRule type="expression" dxfId="4011" priority="5457">
      <formula>nBIN1=FALSE</formula>
    </cfRule>
  </conditionalFormatting>
  <conditionalFormatting sqref="B199:B200">
    <cfRule type="expression" dxfId="4010" priority="5456">
      <formula>nBIN1=FALSE</formula>
    </cfRule>
  </conditionalFormatting>
  <conditionalFormatting sqref="I199:I200">
    <cfRule type="expression" dxfId="4009" priority="5455">
      <formula>nBIN1=FALSE</formula>
    </cfRule>
  </conditionalFormatting>
  <conditionalFormatting sqref="B205:B207">
    <cfRule type="expression" dxfId="4008" priority="5452">
      <formula>nBIN1=FALSE</formula>
    </cfRule>
  </conditionalFormatting>
  <conditionalFormatting sqref="I205">
    <cfRule type="expression" dxfId="4007" priority="5451">
      <formula>nBIN1=FALSE</formula>
    </cfRule>
  </conditionalFormatting>
  <conditionalFormatting sqref="B212:B214">
    <cfRule type="expression" dxfId="4006" priority="5450">
      <formula>nBIN1=FALSE</formula>
    </cfRule>
  </conditionalFormatting>
  <conditionalFormatting sqref="I212:I214 I216">
    <cfRule type="expression" dxfId="4005" priority="5449">
      <formula>nBIN1=FALSE</formula>
    </cfRule>
  </conditionalFormatting>
  <conditionalFormatting sqref="B219:B222">
    <cfRule type="expression" dxfId="4004" priority="5448">
      <formula>nBIN1=FALSE</formula>
    </cfRule>
  </conditionalFormatting>
  <conditionalFormatting sqref="I219:I222">
    <cfRule type="expression" dxfId="4003" priority="5447">
      <formula>nBIN1=FALSE</formula>
    </cfRule>
  </conditionalFormatting>
  <conditionalFormatting sqref="B225:B228">
    <cfRule type="expression" dxfId="4002" priority="5446">
      <formula>nBIN1=FALSE</formula>
    </cfRule>
  </conditionalFormatting>
  <conditionalFormatting sqref="I225:I228">
    <cfRule type="expression" dxfId="4001" priority="5445">
      <formula>nBIN1=FALSE</formula>
    </cfRule>
  </conditionalFormatting>
  <conditionalFormatting sqref="B231:B232">
    <cfRule type="expression" dxfId="4000" priority="5444">
      <formula>nBIN1=FALSE</formula>
    </cfRule>
  </conditionalFormatting>
  <conditionalFormatting sqref="B237">
    <cfRule type="expression" dxfId="3999" priority="5442">
      <formula>nBIN1=FALSE</formula>
    </cfRule>
  </conditionalFormatting>
  <conditionalFormatting sqref="I237">
    <cfRule type="expression" dxfId="3998" priority="5441">
      <formula>nBIN1=FALSE</formula>
    </cfRule>
  </conditionalFormatting>
  <conditionalFormatting sqref="B240">
    <cfRule type="expression" dxfId="3997" priority="5440">
      <formula>nBIN1=FALSE</formula>
    </cfRule>
  </conditionalFormatting>
  <conditionalFormatting sqref="I240">
    <cfRule type="expression" dxfId="3996" priority="5439">
      <formula>nBIN1=FALSE</formula>
    </cfRule>
  </conditionalFormatting>
  <conditionalFormatting sqref="B249:B250">
    <cfRule type="expression" dxfId="3995" priority="5434">
      <formula>nBIN1=FALSE</formula>
    </cfRule>
  </conditionalFormatting>
  <conditionalFormatting sqref="I243">
    <cfRule type="expression" dxfId="3994" priority="5437">
      <formula>nBIN1=FALSE</formula>
    </cfRule>
  </conditionalFormatting>
  <conditionalFormatting sqref="B243">
    <cfRule type="expression" dxfId="3993" priority="5438">
      <formula>nBIN1=FALSE</formula>
    </cfRule>
  </conditionalFormatting>
  <conditionalFormatting sqref="I253:I254">
    <cfRule type="expression" dxfId="3992" priority="5431">
      <formula>nBIN1=FALSE</formula>
    </cfRule>
  </conditionalFormatting>
  <conditionalFormatting sqref="B253:B254">
    <cfRule type="expression" dxfId="3991" priority="5432">
      <formula>nBIN1=FALSE</formula>
    </cfRule>
  </conditionalFormatting>
  <conditionalFormatting sqref="B246">
    <cfRule type="expression" dxfId="3990" priority="5436">
      <formula>nBIN1=FALSE</formula>
    </cfRule>
  </conditionalFormatting>
  <conditionalFormatting sqref="I246">
    <cfRule type="expression" dxfId="3989" priority="5435">
      <formula>nBIN1=FALSE</formula>
    </cfRule>
  </conditionalFormatting>
  <conditionalFormatting sqref="I249:I250">
    <cfRule type="expression" dxfId="3988" priority="5433">
      <formula>nBIN1=FALSE</formula>
    </cfRule>
  </conditionalFormatting>
  <conditionalFormatting sqref="B257:B259">
    <cfRule type="expression" dxfId="3987" priority="5430">
      <formula>nBIN1=FALSE</formula>
    </cfRule>
  </conditionalFormatting>
  <conditionalFormatting sqref="I257:I259">
    <cfRule type="expression" dxfId="3986" priority="5429">
      <formula>nBIN1=FALSE</formula>
    </cfRule>
  </conditionalFormatting>
  <conditionalFormatting sqref="E237 E240 E243 E246 E249:E250 E253:E254 E257:E259">
    <cfRule type="cellIs" dxfId="3985" priority="5423" operator="equal">
      <formula>"uitstekend"</formula>
    </cfRule>
    <cfRule type="cellIs" dxfId="3984" priority="5424" operator="equal">
      <formula>"goed"</formula>
    </cfRule>
    <cfRule type="cellIs" dxfId="3983" priority="5425" operator="equal">
      <formula>"niet voldaan"</formula>
    </cfRule>
    <cfRule type="expression" dxfId="3982" priority="5426">
      <formula>E237="beter"</formula>
    </cfRule>
  </conditionalFormatting>
  <conditionalFormatting sqref="E237 E240 E243 E246 E249:E250 E253:E254 E257:E259">
    <cfRule type="cellIs" dxfId="3981" priority="5427" operator="equal">
      <formula>"vrij"</formula>
    </cfRule>
    <cfRule type="cellIs" dxfId="3980" priority="5428" operator="equal">
      <formula>"verplicht"</formula>
    </cfRule>
  </conditionalFormatting>
  <conditionalFormatting sqref="A41:B41">
    <cfRule type="expression" dxfId="3979" priority="5422">
      <formula>nBIN1=FALSE</formula>
    </cfRule>
  </conditionalFormatting>
  <conditionalFormatting sqref="I49:I50">
    <cfRule type="expression" dxfId="3978" priority="5417">
      <formula>nBIN1=FALSE</formula>
    </cfRule>
  </conditionalFormatting>
  <conditionalFormatting sqref="E174:F174">
    <cfRule type="cellIs" dxfId="3977" priority="5246" operator="equal">
      <formula>"uitstekend"</formula>
    </cfRule>
    <cfRule type="cellIs" dxfId="3976" priority="5247" operator="equal">
      <formula>"goed"</formula>
    </cfRule>
    <cfRule type="cellIs" dxfId="3975" priority="5248" operator="equal">
      <formula>"niet voldaan"</formula>
    </cfRule>
    <cfRule type="expression" dxfId="3974" priority="5249">
      <formula>E174="beter"</formula>
    </cfRule>
  </conditionalFormatting>
  <conditionalFormatting sqref="E174:F174">
    <cfRule type="cellIs" dxfId="3973" priority="5250" operator="equal">
      <formula>"vrij"</formula>
    </cfRule>
    <cfRule type="cellIs" dxfId="3972" priority="5251" operator="equal">
      <formula>"verplicht"</formula>
    </cfRule>
  </conditionalFormatting>
  <conditionalFormatting sqref="I174">
    <cfRule type="expression" dxfId="3971" priority="5245">
      <formula>nBIN1=FALSE</formula>
    </cfRule>
  </conditionalFormatting>
  <conditionalFormatting sqref="E208:F208">
    <cfRule type="cellIs" dxfId="3970" priority="5228" operator="equal">
      <formula>"uitstekend"</formula>
    </cfRule>
    <cfRule type="cellIs" dxfId="3969" priority="5229" operator="equal">
      <formula>"goed"</formula>
    </cfRule>
    <cfRule type="cellIs" dxfId="3968" priority="5230" operator="equal">
      <formula>"niet voldaan"</formula>
    </cfRule>
    <cfRule type="expression" dxfId="3967" priority="5231">
      <formula>E208="beter"</formula>
    </cfRule>
  </conditionalFormatting>
  <conditionalFormatting sqref="E208:F208">
    <cfRule type="cellIs" dxfId="3966" priority="5232" operator="equal">
      <formula>"vrij"</formula>
    </cfRule>
    <cfRule type="cellIs" dxfId="3965" priority="5233" operator="equal">
      <formula>"verplicht"</formula>
    </cfRule>
  </conditionalFormatting>
  <conditionalFormatting sqref="I208">
    <cfRule type="expression" dxfId="3964" priority="5227">
      <formula>nBIN1=FALSE</formula>
    </cfRule>
  </conditionalFormatting>
  <conditionalFormatting sqref="E215:F215">
    <cfRule type="cellIs" dxfId="3963" priority="5210" operator="equal">
      <formula>"uitstekend"</formula>
    </cfRule>
    <cfRule type="cellIs" dxfId="3962" priority="5211" operator="equal">
      <formula>"goed"</formula>
    </cfRule>
    <cfRule type="cellIs" dxfId="3961" priority="5212" operator="equal">
      <formula>"niet voldaan"</formula>
    </cfRule>
    <cfRule type="expression" dxfId="3960" priority="5213">
      <formula>E215="beter"</formula>
    </cfRule>
  </conditionalFormatting>
  <conditionalFormatting sqref="E215:F215">
    <cfRule type="cellIs" dxfId="3959" priority="5214" operator="equal">
      <formula>"vrij"</formula>
    </cfRule>
    <cfRule type="cellIs" dxfId="3958" priority="5215" operator="equal">
      <formula>"verplicht"</formula>
    </cfRule>
  </conditionalFormatting>
  <conditionalFormatting sqref="I215">
    <cfRule type="expression" dxfId="3957" priority="5209">
      <formula>nBIN1=FALSE</formula>
    </cfRule>
  </conditionalFormatting>
  <conditionalFormatting sqref="E32 E36 E43 E46 E53 E58 E61 E65:F65 E75 E68">
    <cfRule type="cellIs" dxfId="3956" priority="5508" operator="equal">
      <formula>"uitstekend"</formula>
    </cfRule>
  </conditionalFormatting>
  <conditionalFormatting sqref="E32 E36 E43 E46 E53 E58 E61 E65 E75 E68">
    <cfRule type="cellIs" dxfId="3955" priority="5509" operator="equal">
      <formula>"goed"</formula>
    </cfRule>
    <cfRule type="cellIs" dxfId="3954" priority="5510" operator="equal">
      <formula>"niet voldaan"</formula>
    </cfRule>
    <cfRule type="expression" dxfId="3953" priority="5511">
      <formula>E32="beter"</formula>
    </cfRule>
    <cfRule type="cellIs" dxfId="3952" priority="5512" operator="equal">
      <formula>"vrij"</formula>
    </cfRule>
    <cfRule type="cellIs" dxfId="3951" priority="5513" operator="equal">
      <formula>"verplicht"</formula>
    </cfRule>
  </conditionalFormatting>
  <conditionalFormatting sqref="E18:F18">
    <cfRule type="cellIs" dxfId="3950" priority="5170" operator="equal">
      <formula>"voldaan"</formula>
    </cfRule>
  </conditionalFormatting>
  <conditionalFormatting sqref="E18:F18">
    <cfRule type="cellIs" dxfId="3949" priority="5171" operator="equal">
      <formula>"uitstekend"</formula>
    </cfRule>
    <cfRule type="cellIs" dxfId="3948" priority="5172" operator="equal">
      <formula>"goed"</formula>
    </cfRule>
    <cfRule type="cellIs" dxfId="3947" priority="5173" operator="equal">
      <formula>"niet voldaan"</formula>
    </cfRule>
    <cfRule type="expression" dxfId="3946" priority="5174">
      <formula>E18="beter"</formula>
    </cfRule>
  </conditionalFormatting>
  <conditionalFormatting sqref="E18:F18">
    <cfRule type="cellIs" dxfId="3945" priority="5175" operator="equal">
      <formula>"vrij"</formula>
    </cfRule>
    <cfRule type="cellIs" dxfId="3944" priority="5176" operator="equal">
      <formula>"verplicht"</formula>
    </cfRule>
  </conditionalFormatting>
  <conditionalFormatting sqref="E26:E27">
    <cfRule type="cellIs" dxfId="3943" priority="5160" operator="equal">
      <formula>"voldaan"</formula>
    </cfRule>
  </conditionalFormatting>
  <conditionalFormatting sqref="E26:E27">
    <cfRule type="cellIs" dxfId="3942" priority="5161" operator="equal">
      <formula>"uitstekend"</formula>
    </cfRule>
    <cfRule type="cellIs" dxfId="3941" priority="5162" operator="equal">
      <formula>"goed"</formula>
    </cfRule>
    <cfRule type="cellIs" dxfId="3940" priority="5163" operator="equal">
      <formula>"niet voldaan"</formula>
    </cfRule>
    <cfRule type="expression" dxfId="3939" priority="5164">
      <formula>E26="beter"</formula>
    </cfRule>
  </conditionalFormatting>
  <conditionalFormatting sqref="E26:E27">
    <cfRule type="cellIs" dxfId="3938" priority="5165" operator="equal">
      <formula>"vrij"</formula>
    </cfRule>
    <cfRule type="cellIs" dxfId="3937" priority="5166" operator="equal">
      <formula>"verplicht"</formula>
    </cfRule>
  </conditionalFormatting>
  <conditionalFormatting sqref="E21:F21">
    <cfRule type="cellIs" dxfId="3936" priority="5152" operator="equal">
      <formula>"voldaan"</formula>
    </cfRule>
  </conditionalFormatting>
  <conditionalFormatting sqref="E21:F21">
    <cfRule type="cellIs" dxfId="3935" priority="5153" operator="equal">
      <formula>"uitstekend"</formula>
    </cfRule>
    <cfRule type="cellIs" dxfId="3934" priority="5154" operator="equal">
      <formula>"goed"</formula>
    </cfRule>
    <cfRule type="cellIs" dxfId="3933" priority="5155" operator="equal">
      <formula>"niet voldaan"</formula>
    </cfRule>
    <cfRule type="expression" dxfId="3932" priority="5156">
      <formula>E21="beter"</formula>
    </cfRule>
  </conditionalFormatting>
  <conditionalFormatting sqref="E21:F21">
    <cfRule type="cellIs" dxfId="3931" priority="5157" operator="equal">
      <formula>"vrij"</formula>
    </cfRule>
    <cfRule type="cellIs" dxfId="3930" priority="5158" operator="equal">
      <formula>"verplicht"</formula>
    </cfRule>
  </conditionalFormatting>
  <conditionalFormatting sqref="E24:F24">
    <cfRule type="cellIs" dxfId="3929" priority="5144" operator="equal">
      <formula>"voldaan"</formula>
    </cfRule>
  </conditionalFormatting>
  <conditionalFormatting sqref="E24:F24">
    <cfRule type="cellIs" dxfId="3928" priority="5145" operator="equal">
      <formula>"uitstekend"</formula>
    </cfRule>
    <cfRule type="cellIs" dxfId="3927" priority="5146" operator="equal">
      <formula>"goed"</formula>
    </cfRule>
    <cfRule type="cellIs" dxfId="3926" priority="5147" operator="equal">
      <formula>"niet voldaan"</formula>
    </cfRule>
    <cfRule type="expression" dxfId="3925" priority="5148">
      <formula>E24="beter"</formula>
    </cfRule>
  </conditionalFormatting>
  <conditionalFormatting sqref="E24:F24">
    <cfRule type="cellIs" dxfId="3924" priority="5149" operator="equal">
      <formula>"vrij"</formula>
    </cfRule>
    <cfRule type="cellIs" dxfId="3923" priority="5150" operator="equal">
      <formula>"verplicht"</formula>
    </cfRule>
  </conditionalFormatting>
  <conditionalFormatting sqref="E20">
    <cfRule type="cellIs" dxfId="3922" priority="5136" operator="equal">
      <formula>"voldaan"</formula>
    </cfRule>
  </conditionalFormatting>
  <conditionalFormatting sqref="E20">
    <cfRule type="cellIs" dxfId="3921" priority="5137" operator="equal">
      <formula>"uitstekend"</formula>
    </cfRule>
    <cfRule type="cellIs" dxfId="3920" priority="5138" operator="equal">
      <formula>"goed"</formula>
    </cfRule>
    <cfRule type="cellIs" dxfId="3919" priority="5139" operator="equal">
      <formula>"niet voldaan"</formula>
    </cfRule>
    <cfRule type="expression" dxfId="3918" priority="5140">
      <formula>E20="beter"</formula>
    </cfRule>
  </conditionalFormatting>
  <conditionalFormatting sqref="E20">
    <cfRule type="cellIs" dxfId="3917" priority="5141" operator="equal">
      <formula>"vrij"</formula>
    </cfRule>
    <cfRule type="cellIs" dxfId="3916" priority="5142" operator="equal">
      <formula>"verplicht"</formula>
    </cfRule>
  </conditionalFormatting>
  <conditionalFormatting sqref="E23">
    <cfRule type="cellIs" dxfId="3915" priority="5129" operator="equal">
      <formula>"voldaan"</formula>
    </cfRule>
  </conditionalFormatting>
  <conditionalFormatting sqref="E23">
    <cfRule type="cellIs" dxfId="3914" priority="5130" operator="equal">
      <formula>"uitstekend"</formula>
    </cfRule>
    <cfRule type="cellIs" dxfId="3913" priority="5131" operator="equal">
      <formula>"goed"</formula>
    </cfRule>
    <cfRule type="cellIs" dxfId="3912" priority="5132" operator="equal">
      <formula>"niet voldaan"</formula>
    </cfRule>
    <cfRule type="expression" dxfId="3911" priority="5133">
      <formula>E23="beter"</formula>
    </cfRule>
  </conditionalFormatting>
  <conditionalFormatting sqref="E23">
    <cfRule type="cellIs" dxfId="3910" priority="5134" operator="equal">
      <formula>"vrij"</formula>
    </cfRule>
    <cfRule type="cellIs" dxfId="3909" priority="5135" operator="equal">
      <formula>"verplicht"</formula>
    </cfRule>
  </conditionalFormatting>
  <conditionalFormatting sqref="B262:B264">
    <cfRule type="expression" dxfId="3908" priority="5128">
      <formula>nBIN1=FALSE</formula>
    </cfRule>
  </conditionalFormatting>
  <conditionalFormatting sqref="B265">
    <cfRule type="expression" dxfId="3907" priority="5127">
      <formula>nBIN1=FALSE</formula>
    </cfRule>
  </conditionalFormatting>
  <conditionalFormatting sqref="E262:E265">
    <cfRule type="cellIs" dxfId="3906" priority="5121" operator="equal">
      <formula>"uitstekend"</formula>
    </cfRule>
    <cfRule type="cellIs" dxfId="3905" priority="5122" operator="equal">
      <formula>"goed"</formula>
    </cfRule>
    <cfRule type="cellIs" dxfId="3904" priority="5123" operator="equal">
      <formula>"niet voldaan"</formula>
    </cfRule>
    <cfRule type="expression" dxfId="3903" priority="5124">
      <formula>E262="beter"</formula>
    </cfRule>
  </conditionalFormatting>
  <conditionalFormatting sqref="E262:E265">
    <cfRule type="cellIs" dxfId="3902" priority="5125" operator="equal">
      <formula>"vrij"</formula>
    </cfRule>
    <cfRule type="cellIs" dxfId="3901" priority="5126" operator="equal">
      <formula>"verplicht"</formula>
    </cfRule>
  </conditionalFormatting>
  <conditionalFormatting sqref="H49:H50">
    <cfRule type="expression" dxfId="3900" priority="5085">
      <formula>nBIN1=FALSE</formula>
    </cfRule>
  </conditionalFormatting>
  <conditionalFormatting sqref="H48">
    <cfRule type="expression" dxfId="3899" priority="5083">
      <formula>nBIN1=FALSE</formula>
    </cfRule>
  </conditionalFormatting>
  <conditionalFormatting sqref="H152">
    <cfRule type="expression" dxfId="3898" priority="5081">
      <formula>nBIN1=FALSE</formula>
    </cfRule>
  </conditionalFormatting>
  <conditionalFormatting sqref="H160">
    <cfRule type="expression" dxfId="3897" priority="5077">
      <formula>nBIN1=FALSE</formula>
    </cfRule>
  </conditionalFormatting>
  <conditionalFormatting sqref="H107">
    <cfRule type="expression" dxfId="3896" priority="5072">
      <formula>nBIN1=FALSE</formula>
    </cfRule>
  </conditionalFormatting>
  <conditionalFormatting sqref="H208">
    <cfRule type="expression" dxfId="3895" priority="5066">
      <formula>nBIN1=FALSE</formula>
    </cfRule>
  </conditionalFormatting>
  <conditionalFormatting sqref="H43 H53:H54 H36:H37 H46:H47 H39:H41">
    <cfRule type="expression" dxfId="3894" priority="5119">
      <formula>nBIN1=FALSE</formula>
    </cfRule>
  </conditionalFormatting>
  <conditionalFormatting sqref="H246">
    <cfRule type="expression" dxfId="3893" priority="5092">
      <formula>nBIN1=FALSE</formula>
    </cfRule>
  </conditionalFormatting>
  <conditionalFormatting sqref="H55 H65 H75 H61:H62 H68:H69 H71:H72 H58">
    <cfRule type="expression" dxfId="3892" priority="5118">
      <formula>nBIN1=FALSE</formula>
    </cfRule>
  </conditionalFormatting>
  <conditionalFormatting sqref="H34">
    <cfRule type="expression" dxfId="3891" priority="5117">
      <formula>nBIN1=FALSE</formula>
    </cfRule>
  </conditionalFormatting>
  <conditionalFormatting sqref="H80">
    <cfRule type="expression" dxfId="3890" priority="5116">
      <formula>nBIN1=FALSE</formula>
    </cfRule>
  </conditionalFormatting>
  <conditionalFormatting sqref="H90:H93">
    <cfRule type="expression" dxfId="3889" priority="5115">
      <formula>nBIN1=FALSE</formula>
    </cfRule>
  </conditionalFormatting>
  <conditionalFormatting sqref="H113:H122">
    <cfRule type="expression" dxfId="3888" priority="5113">
      <formula>nBIN1=FALSE</formula>
    </cfRule>
  </conditionalFormatting>
  <conditionalFormatting sqref="H135">
    <cfRule type="expression" dxfId="3887" priority="5111">
      <formula>nBIN1=FALSE</formula>
    </cfRule>
  </conditionalFormatting>
  <conditionalFormatting sqref="H102:H110 H96:H100">
    <cfRule type="expression" dxfId="3886" priority="5114">
      <formula>nBIN1=FALSE</formula>
    </cfRule>
  </conditionalFormatting>
  <conditionalFormatting sqref="H132">
    <cfRule type="expression" dxfId="3885" priority="5112">
      <formula>nBIN1=FALSE</formula>
    </cfRule>
  </conditionalFormatting>
  <conditionalFormatting sqref="H144:H146">
    <cfRule type="expression" dxfId="3884" priority="5110">
      <formula>nBIN1=FALSE</formula>
    </cfRule>
  </conditionalFormatting>
  <conditionalFormatting sqref="H141">
    <cfRule type="expression" dxfId="3883" priority="5109">
      <formula>nBIN1=FALSE</formula>
    </cfRule>
  </conditionalFormatting>
  <conditionalFormatting sqref="H168">
    <cfRule type="expression" dxfId="3882" priority="5108">
      <formula>nBIN1=FALSE</formula>
    </cfRule>
  </conditionalFormatting>
  <conditionalFormatting sqref="H192">
    <cfRule type="expression" dxfId="3881" priority="5103">
      <formula>nBIN1=FALSE</formula>
    </cfRule>
  </conditionalFormatting>
  <conditionalFormatting sqref="H171:H172">
    <cfRule type="expression" dxfId="3880" priority="5107">
      <formula>nBIN1=FALSE</formula>
    </cfRule>
  </conditionalFormatting>
  <conditionalFormatting sqref="H178:H180">
    <cfRule type="expression" dxfId="3879" priority="5106">
      <formula>nBIN1=FALSE</formula>
    </cfRule>
  </conditionalFormatting>
  <conditionalFormatting sqref="H183:H185">
    <cfRule type="expression" dxfId="3878" priority="5105">
      <formula>nBIN1=FALSE</formula>
    </cfRule>
  </conditionalFormatting>
  <conditionalFormatting sqref="H188:H189">
    <cfRule type="expression" dxfId="3877" priority="5104">
      <formula>nBIN1=FALSE</formula>
    </cfRule>
  </conditionalFormatting>
  <conditionalFormatting sqref="H195:H196">
    <cfRule type="expression" dxfId="3876" priority="5102">
      <formula>nBIN1=FALSE</formula>
    </cfRule>
  </conditionalFormatting>
  <conditionalFormatting sqref="H205">
    <cfRule type="expression" dxfId="3875" priority="5099">
      <formula>nBIN1=FALSE</formula>
    </cfRule>
  </conditionalFormatting>
  <conditionalFormatting sqref="H199:H200">
    <cfRule type="expression" dxfId="3874" priority="5101">
      <formula>nBIN1=FALSE</formula>
    </cfRule>
  </conditionalFormatting>
  <conditionalFormatting sqref="H201:H202">
    <cfRule type="expression" dxfId="3873" priority="5100">
      <formula>nBIN1=FALSE</formula>
    </cfRule>
  </conditionalFormatting>
  <conditionalFormatting sqref="H212:H214 H216">
    <cfRule type="expression" dxfId="3872" priority="5098">
      <formula>nBIN1=FALSE</formula>
    </cfRule>
  </conditionalFormatting>
  <conditionalFormatting sqref="H219:H222">
    <cfRule type="expression" dxfId="3871" priority="5097">
      <formula>nBIN1=FALSE</formula>
    </cfRule>
  </conditionalFormatting>
  <conditionalFormatting sqref="H225:H228">
    <cfRule type="expression" dxfId="3870" priority="5096">
      <formula>nBIN1=FALSE</formula>
    </cfRule>
  </conditionalFormatting>
  <conditionalFormatting sqref="H237">
    <cfRule type="expression" dxfId="3869" priority="5095">
      <formula>nBIN1=FALSE</formula>
    </cfRule>
  </conditionalFormatting>
  <conditionalFormatting sqref="H240">
    <cfRule type="expression" dxfId="3868" priority="5094">
      <formula>nBIN1=FALSE</formula>
    </cfRule>
  </conditionalFormatting>
  <conditionalFormatting sqref="H243">
    <cfRule type="expression" dxfId="3867" priority="5093">
      <formula>nBIN1=FALSE</formula>
    </cfRule>
  </conditionalFormatting>
  <conditionalFormatting sqref="H257:H259">
    <cfRule type="expression" dxfId="3866" priority="5089">
      <formula>nBIN1=FALSE</formula>
    </cfRule>
  </conditionalFormatting>
  <conditionalFormatting sqref="H249:H250">
    <cfRule type="expression" dxfId="3865" priority="5091">
      <formula>nBIN1=FALSE</formula>
    </cfRule>
  </conditionalFormatting>
  <conditionalFormatting sqref="H253:H254">
    <cfRule type="expression" dxfId="3864" priority="5090">
      <formula>nBIN1=FALSE</formula>
    </cfRule>
  </conditionalFormatting>
  <conditionalFormatting sqref="H32">
    <cfRule type="expression" dxfId="3863" priority="5088">
      <formula>nBIN1=FALSE</formula>
    </cfRule>
  </conditionalFormatting>
  <conditionalFormatting sqref="H33">
    <cfRule type="expression" dxfId="3862" priority="5087">
      <formula>nBIN1=FALSE</formula>
    </cfRule>
  </conditionalFormatting>
  <conditionalFormatting sqref="H81:H87 H44 H76">
    <cfRule type="expression" dxfId="3861" priority="5086">
      <formula>nBIN1=FALSE</formula>
    </cfRule>
  </conditionalFormatting>
  <conditionalFormatting sqref="H158">
    <cfRule type="expression" dxfId="3860" priority="5078">
      <formula>nBIN1=FALSE</formula>
    </cfRule>
  </conditionalFormatting>
  <conditionalFormatting sqref="H38">
    <cfRule type="expression" dxfId="3859" priority="5084">
      <formula>nBIN1=FALSE</formula>
    </cfRule>
  </conditionalFormatting>
  <conditionalFormatting sqref="H137">
    <cfRule type="expression" dxfId="3858" priority="5082">
      <formula>nBIN1=FALSE</formula>
    </cfRule>
  </conditionalFormatting>
  <conditionalFormatting sqref="H101">
    <cfRule type="expression" dxfId="3857" priority="5070">
      <formula>nBIN1=FALSE</formula>
    </cfRule>
  </conditionalFormatting>
  <conditionalFormatting sqref="H154">
    <cfRule type="expression" dxfId="3856" priority="5080">
      <formula>nBIN1=FALSE</formula>
    </cfRule>
  </conditionalFormatting>
  <conditionalFormatting sqref="H156">
    <cfRule type="expression" dxfId="3855" priority="5079">
      <formula>nBIN1=FALSE</formula>
    </cfRule>
  </conditionalFormatting>
  <conditionalFormatting sqref="H162">
    <cfRule type="expression" dxfId="3854" priority="5076">
      <formula>nBIN1=FALSE</formula>
    </cfRule>
  </conditionalFormatting>
  <conditionalFormatting sqref="H70">
    <cfRule type="expression" dxfId="3853" priority="5075">
      <formula>nBIN1=FALSE</formula>
    </cfRule>
  </conditionalFormatting>
  <conditionalFormatting sqref="H103">
    <cfRule type="expression" dxfId="3852" priority="5074">
      <formula>nBIN1=FALSE</formula>
    </cfRule>
  </conditionalFormatting>
  <conditionalFormatting sqref="H105">
    <cfRule type="expression" dxfId="3851" priority="5073">
      <formula>nBIN1=FALSE</formula>
    </cfRule>
  </conditionalFormatting>
  <conditionalFormatting sqref="H109">
    <cfRule type="expression" dxfId="3850" priority="5071">
      <formula>nBIN1=FALSE</formula>
    </cfRule>
  </conditionalFormatting>
  <conditionalFormatting sqref="H174">
    <cfRule type="expression" dxfId="3849" priority="5069">
      <formula>nBIN1=FALSE</formula>
    </cfRule>
  </conditionalFormatting>
  <conditionalFormatting sqref="H208">
    <cfRule type="expression" dxfId="3848" priority="5067">
      <formula>nBIN1=FALSE</formula>
    </cfRule>
  </conditionalFormatting>
  <conditionalFormatting sqref="H174">
    <cfRule type="expression" dxfId="3847" priority="5068">
      <formula>nBIN1=FALSE</formula>
    </cfRule>
  </conditionalFormatting>
  <conditionalFormatting sqref="H215">
    <cfRule type="expression" dxfId="3846" priority="5065">
      <formula>nBIN1=FALSE</formula>
    </cfRule>
  </conditionalFormatting>
  <conditionalFormatting sqref="H215">
    <cfRule type="expression" dxfId="3845" priority="5064">
      <formula>nBIN1=FALSE</formula>
    </cfRule>
  </conditionalFormatting>
  <conditionalFormatting sqref="H12:H14">
    <cfRule type="expression" dxfId="3844" priority="5055">
      <formula>nBIN1=FALSE</formula>
    </cfRule>
  </conditionalFormatting>
  <conditionalFormatting sqref="H17">
    <cfRule type="expression" dxfId="3843" priority="5054">
      <formula>nBIN1=FALSE</formula>
    </cfRule>
  </conditionalFormatting>
  <conditionalFormatting sqref="H20">
    <cfRule type="expression" dxfId="3842" priority="5030">
      <formula>nBIN1=FALSE</formula>
    </cfRule>
  </conditionalFormatting>
  <conditionalFormatting sqref="H23">
    <cfRule type="expression" dxfId="3841" priority="5031">
      <formula>nBIN1=FALSE</formula>
    </cfRule>
  </conditionalFormatting>
  <conditionalFormatting sqref="H173 H175 H206:H207 H209 H149:H163 H136 H138">
    <cfRule type="expression" dxfId="3840" priority="5120">
      <formula>nBIN1=FALSE</formula>
    </cfRule>
  </conditionalFormatting>
  <conditionalFormatting sqref="H26:H27">
    <cfRule type="expression" dxfId="3839" priority="5046">
      <formula>nBIN1=FALSE</formula>
    </cfRule>
  </conditionalFormatting>
  <conditionalFormatting sqref="H9:H10">
    <cfRule type="expression" dxfId="3838" priority="5056">
      <formula>nBIN1=FALSE</formula>
    </cfRule>
  </conditionalFormatting>
  <conditionalFormatting sqref="H15">
    <cfRule type="cellIs" dxfId="3837" priority="5057" operator="equal">
      <formula>"voldaan"</formula>
    </cfRule>
  </conditionalFormatting>
  <conditionalFormatting sqref="H15">
    <cfRule type="cellIs" dxfId="3836" priority="5058" operator="equal">
      <formula>"uitstekend"</formula>
    </cfRule>
    <cfRule type="cellIs" dxfId="3835" priority="5059" operator="equal">
      <formula>"goed"</formula>
    </cfRule>
    <cfRule type="cellIs" dxfId="3834" priority="5060" operator="equal">
      <formula>"niet voldaan"</formula>
    </cfRule>
    <cfRule type="expression" dxfId="3833" priority="5061">
      <formula>H15="beter"</formula>
    </cfRule>
  </conditionalFormatting>
  <conditionalFormatting sqref="H15">
    <cfRule type="cellIs" dxfId="3832" priority="5062" operator="equal">
      <formula>"vrij"</formula>
    </cfRule>
    <cfRule type="cellIs" dxfId="3831" priority="5063" operator="equal">
      <formula>"verplicht"</formula>
    </cfRule>
  </conditionalFormatting>
  <conditionalFormatting sqref="H18">
    <cfRule type="cellIs" dxfId="3830" priority="5047" operator="equal">
      <formula>"voldaan"</formula>
    </cfRule>
  </conditionalFormatting>
  <conditionalFormatting sqref="H18">
    <cfRule type="cellIs" dxfId="3829" priority="5048" operator="equal">
      <formula>"uitstekend"</formula>
    </cfRule>
    <cfRule type="cellIs" dxfId="3828" priority="5049" operator="equal">
      <formula>"goed"</formula>
    </cfRule>
    <cfRule type="cellIs" dxfId="3827" priority="5050" operator="equal">
      <formula>"niet voldaan"</formula>
    </cfRule>
    <cfRule type="expression" dxfId="3826" priority="5051">
      <formula>H18="beter"</formula>
    </cfRule>
  </conditionalFormatting>
  <conditionalFormatting sqref="H18">
    <cfRule type="cellIs" dxfId="3825" priority="5052" operator="equal">
      <formula>"vrij"</formula>
    </cfRule>
    <cfRule type="cellIs" dxfId="3824" priority="5053" operator="equal">
      <formula>"verplicht"</formula>
    </cfRule>
  </conditionalFormatting>
  <conditionalFormatting sqref="H21">
    <cfRule type="cellIs" dxfId="3823" priority="5039" operator="equal">
      <formula>"voldaan"</formula>
    </cfRule>
  </conditionalFormatting>
  <conditionalFormatting sqref="H21">
    <cfRule type="cellIs" dxfId="3822" priority="5040" operator="equal">
      <formula>"uitstekend"</formula>
    </cfRule>
    <cfRule type="cellIs" dxfId="3821" priority="5041" operator="equal">
      <formula>"goed"</formula>
    </cfRule>
    <cfRule type="cellIs" dxfId="3820" priority="5042" operator="equal">
      <formula>"niet voldaan"</formula>
    </cfRule>
    <cfRule type="expression" dxfId="3819" priority="5043">
      <formula>H21="beter"</formula>
    </cfRule>
  </conditionalFormatting>
  <conditionalFormatting sqref="H21">
    <cfRule type="cellIs" dxfId="3818" priority="5044" operator="equal">
      <formula>"vrij"</formula>
    </cfRule>
    <cfRule type="cellIs" dxfId="3817" priority="5045" operator="equal">
      <formula>"verplicht"</formula>
    </cfRule>
  </conditionalFormatting>
  <conditionalFormatting sqref="H24">
    <cfRule type="cellIs" dxfId="3816" priority="5032" operator="equal">
      <formula>"voldaan"</formula>
    </cfRule>
  </conditionalFormatting>
  <conditionalFormatting sqref="H24">
    <cfRule type="cellIs" dxfId="3815" priority="5033" operator="equal">
      <formula>"uitstekend"</formula>
    </cfRule>
    <cfRule type="cellIs" dxfId="3814" priority="5034" operator="equal">
      <formula>"goed"</formula>
    </cfRule>
    <cfRule type="cellIs" dxfId="3813" priority="5035" operator="equal">
      <formula>"niet voldaan"</formula>
    </cfRule>
    <cfRule type="expression" dxfId="3812" priority="5036">
      <formula>H24="beter"</formula>
    </cfRule>
  </conditionalFormatting>
  <conditionalFormatting sqref="H24">
    <cfRule type="cellIs" dxfId="3811" priority="5037" operator="equal">
      <formula>"vrij"</formula>
    </cfRule>
    <cfRule type="cellIs" dxfId="3810" priority="5038" operator="equal">
      <formula>"verplicht"</formula>
    </cfRule>
  </conditionalFormatting>
  <conditionalFormatting sqref="E33">
    <cfRule type="cellIs" dxfId="3809" priority="5023" operator="equal">
      <formula>"voldaan"</formula>
    </cfRule>
  </conditionalFormatting>
  <conditionalFormatting sqref="E33">
    <cfRule type="cellIs" dxfId="3808" priority="5024" operator="equal">
      <formula>"uitstekend"</formula>
    </cfRule>
    <cfRule type="cellIs" dxfId="3807" priority="5025" operator="equal">
      <formula>"goed"</formula>
    </cfRule>
    <cfRule type="cellIs" dxfId="3806" priority="5026" operator="equal">
      <formula>"niet voldaan"</formula>
    </cfRule>
    <cfRule type="expression" dxfId="3805" priority="5027">
      <formula>E33="beter"</formula>
    </cfRule>
  </conditionalFormatting>
  <conditionalFormatting sqref="E33">
    <cfRule type="cellIs" dxfId="3804" priority="5028" operator="equal">
      <formula>"vrij"</formula>
    </cfRule>
    <cfRule type="cellIs" dxfId="3803" priority="5029" operator="equal">
      <formula>"verplicht"</formula>
    </cfRule>
  </conditionalFormatting>
  <conditionalFormatting sqref="E37">
    <cfRule type="cellIs" dxfId="3802" priority="5016" operator="equal">
      <formula>"voldaan"</formula>
    </cfRule>
  </conditionalFormatting>
  <conditionalFormatting sqref="E37">
    <cfRule type="cellIs" dxfId="3801" priority="5017" operator="equal">
      <formula>"uitstekend"</formula>
    </cfRule>
    <cfRule type="cellIs" dxfId="3800" priority="5018" operator="equal">
      <formula>"goed"</formula>
    </cfRule>
    <cfRule type="cellIs" dxfId="3799" priority="5019" operator="equal">
      <formula>"niet voldaan"</formula>
    </cfRule>
    <cfRule type="expression" dxfId="3798" priority="5020">
      <formula>E37="beter"</formula>
    </cfRule>
  </conditionalFormatting>
  <conditionalFormatting sqref="E37">
    <cfRule type="cellIs" dxfId="3797" priority="5021" operator="equal">
      <formula>"vrij"</formula>
    </cfRule>
    <cfRule type="cellIs" dxfId="3796" priority="5022" operator="equal">
      <formula>"verplicht"</formula>
    </cfRule>
  </conditionalFormatting>
  <conditionalFormatting sqref="E47">
    <cfRule type="cellIs" dxfId="3795" priority="5009" operator="equal">
      <formula>"voldaan"</formula>
    </cfRule>
  </conditionalFormatting>
  <conditionalFormatting sqref="E47">
    <cfRule type="cellIs" dxfId="3794" priority="5010" operator="equal">
      <formula>"uitstekend"</formula>
    </cfRule>
    <cfRule type="cellIs" dxfId="3793" priority="5011" operator="equal">
      <formula>"goed"</formula>
    </cfRule>
    <cfRule type="cellIs" dxfId="3792" priority="5012" operator="equal">
      <formula>"niet voldaan"</formula>
    </cfRule>
    <cfRule type="expression" dxfId="3791" priority="5013">
      <formula>E47="beter"</formula>
    </cfRule>
  </conditionalFormatting>
  <conditionalFormatting sqref="E47">
    <cfRule type="cellIs" dxfId="3790" priority="5014" operator="equal">
      <formula>"vrij"</formula>
    </cfRule>
    <cfRule type="cellIs" dxfId="3789" priority="5015" operator="equal">
      <formula>"verplicht"</formula>
    </cfRule>
  </conditionalFormatting>
  <conditionalFormatting sqref="E54:E55">
    <cfRule type="cellIs" dxfId="3788" priority="5002" operator="equal">
      <formula>"uitstekend"</formula>
    </cfRule>
  </conditionalFormatting>
  <conditionalFormatting sqref="E54:E55">
    <cfRule type="cellIs" dxfId="3787" priority="5003" operator="equal">
      <formula>"goed"</formula>
    </cfRule>
    <cfRule type="cellIs" dxfId="3786" priority="5004" operator="equal">
      <formula>"niet voldaan"</formula>
    </cfRule>
    <cfRule type="expression" dxfId="3785" priority="5005">
      <formula>E54="beter"</formula>
    </cfRule>
    <cfRule type="cellIs" dxfId="3784" priority="5006" operator="equal">
      <formula>"vrij"</formula>
    </cfRule>
    <cfRule type="cellIs" dxfId="3783" priority="5007" operator="equal">
      <formula>"verplicht"</formula>
    </cfRule>
  </conditionalFormatting>
  <conditionalFormatting sqref="E62">
    <cfRule type="cellIs" dxfId="3782" priority="4996" operator="equal">
      <formula>"uitstekend"</formula>
    </cfRule>
  </conditionalFormatting>
  <conditionalFormatting sqref="E62">
    <cfRule type="cellIs" dxfId="3781" priority="4997" operator="equal">
      <formula>"goed"</formula>
    </cfRule>
    <cfRule type="cellIs" dxfId="3780" priority="4998" operator="equal">
      <formula>"niet voldaan"</formula>
    </cfRule>
    <cfRule type="expression" dxfId="3779" priority="4999">
      <formula>E62="beter"</formula>
    </cfRule>
    <cfRule type="cellIs" dxfId="3778" priority="5000" operator="equal">
      <formula>"vrij"</formula>
    </cfRule>
    <cfRule type="cellIs" dxfId="3777" priority="5001" operator="equal">
      <formula>"verplicht"</formula>
    </cfRule>
  </conditionalFormatting>
  <conditionalFormatting sqref="E69">
    <cfRule type="cellIs" dxfId="3776" priority="4990" operator="equal">
      <formula>"uitstekend"</formula>
    </cfRule>
  </conditionalFormatting>
  <conditionalFormatting sqref="E69">
    <cfRule type="cellIs" dxfId="3775" priority="4991" operator="equal">
      <formula>"goed"</formula>
    </cfRule>
    <cfRule type="cellIs" dxfId="3774" priority="4992" operator="equal">
      <formula>"niet voldaan"</formula>
    </cfRule>
    <cfRule type="expression" dxfId="3773" priority="4993">
      <formula>E69="beter"</formula>
    </cfRule>
    <cfRule type="cellIs" dxfId="3772" priority="4994" operator="equal">
      <formula>"vrij"</formula>
    </cfRule>
    <cfRule type="cellIs" dxfId="3771" priority="4995" operator="equal">
      <formula>"verplicht"</formula>
    </cfRule>
  </conditionalFormatting>
  <conditionalFormatting sqref="B39">
    <cfRule type="expression" dxfId="3770" priority="4713">
      <formula>"'bestand opzetten'!$K$16=TRUE"</formula>
    </cfRule>
  </conditionalFormatting>
  <conditionalFormatting sqref="C39">
    <cfRule type="expression" dxfId="3769" priority="4711">
      <formula>"'bestand opzetten'!$K$16=TRUE"</formula>
    </cfRule>
  </conditionalFormatting>
  <conditionalFormatting sqref="C40">
    <cfRule type="expression" dxfId="3768" priority="4709">
      <formula>"'bestand opzetten'!$K$16=TRUE"</formula>
    </cfRule>
  </conditionalFormatting>
  <conditionalFormatting sqref="D39:D40">
    <cfRule type="expression" dxfId="3767" priority="4707">
      <formula>"'bestand opzetten'!$K$16=TRUE"</formula>
    </cfRule>
  </conditionalFormatting>
  <conditionalFormatting sqref="B40">
    <cfRule type="expression" dxfId="3766" priority="4705">
      <formula>"'bestand opzetten'!$K$16=TRUE"</formula>
    </cfRule>
  </conditionalFormatting>
  <conditionalFormatting sqref="B71">
    <cfRule type="expression" dxfId="3765" priority="4703">
      <formula>"'bestand opzetten'!$K$16=TRUE"</formula>
    </cfRule>
  </conditionalFormatting>
  <conditionalFormatting sqref="C71">
    <cfRule type="expression" dxfId="3764" priority="4701">
      <formula>"'bestand opzetten'!$K$16=TRUE"</formula>
    </cfRule>
  </conditionalFormatting>
  <conditionalFormatting sqref="C72">
    <cfRule type="expression" dxfId="3763" priority="4699">
      <formula>"'bestand opzetten'!$K$16=TRUE"</formula>
    </cfRule>
  </conditionalFormatting>
  <conditionalFormatting sqref="D71:D72">
    <cfRule type="expression" dxfId="3762" priority="4697">
      <formula>"'bestand opzetten'!$K$16=TRUE"</formula>
    </cfRule>
  </conditionalFormatting>
  <conditionalFormatting sqref="B72">
    <cfRule type="expression" dxfId="3761" priority="4695">
      <formula>"'bestand opzetten'!$K$16=TRUE"</formula>
    </cfRule>
  </conditionalFormatting>
  <conditionalFormatting sqref="B138">
    <cfRule type="expression" dxfId="3760" priority="4693">
      <formula>"'bestand opzetten'!$K$16=TRUE"</formula>
    </cfRule>
  </conditionalFormatting>
  <conditionalFormatting sqref="C138">
    <cfRule type="expression" dxfId="3759" priority="4691">
      <formula>"'bestand opzetten'!$K$16=TRUE"</formula>
    </cfRule>
  </conditionalFormatting>
  <conditionalFormatting sqref="D138">
    <cfRule type="expression" dxfId="3758" priority="4689">
      <formula>"'bestand opzetten'!$K$16=TRUE"</formula>
    </cfRule>
  </conditionalFormatting>
  <conditionalFormatting sqref="B110">
    <cfRule type="expression" dxfId="3757" priority="4687">
      <formula>"'bestand opzetten'!$K$16=TRUE"</formula>
    </cfRule>
  </conditionalFormatting>
  <conditionalFormatting sqref="C110">
    <cfRule type="expression" dxfId="3756" priority="4685">
      <formula>"'bestand opzetten'!$K$16=TRUE"</formula>
    </cfRule>
  </conditionalFormatting>
  <conditionalFormatting sqref="D110">
    <cfRule type="expression" dxfId="3755" priority="4683">
      <formula>"'bestand opzetten'!$K$16=TRUE"</formula>
    </cfRule>
  </conditionalFormatting>
  <conditionalFormatting sqref="B106">
    <cfRule type="expression" dxfId="3754" priority="4681">
      <formula>"'bestand opzetten'!$K$16=TRUE"</formula>
    </cfRule>
  </conditionalFormatting>
  <conditionalFormatting sqref="C106">
    <cfRule type="expression" dxfId="3753" priority="4679">
      <formula>"'bestand opzetten'!$K$16=TRUE"</formula>
    </cfRule>
  </conditionalFormatting>
  <conditionalFormatting sqref="D106">
    <cfRule type="expression" dxfId="3752" priority="4677">
      <formula>"'bestand opzetten'!$K$16=TRUE"</formula>
    </cfRule>
  </conditionalFormatting>
  <conditionalFormatting sqref="B157">
    <cfRule type="expression" dxfId="3751" priority="4675">
      <formula>"'bestand opzetten'!$K$16=TRUE"</formula>
    </cfRule>
  </conditionalFormatting>
  <conditionalFormatting sqref="C157">
    <cfRule type="expression" dxfId="3750" priority="4673">
      <formula>"'bestand opzetten'!$K$16=TRUE"</formula>
    </cfRule>
  </conditionalFormatting>
  <conditionalFormatting sqref="D157">
    <cfRule type="expression" dxfId="3749" priority="4671">
      <formula>"'bestand opzetten'!$K$16=TRUE"</formula>
    </cfRule>
  </conditionalFormatting>
  <conditionalFormatting sqref="B163">
    <cfRule type="expression" dxfId="3748" priority="4669">
      <formula>"'bestand opzetten'!$K$16=TRUE"</formula>
    </cfRule>
  </conditionalFormatting>
  <conditionalFormatting sqref="C163">
    <cfRule type="expression" dxfId="3747" priority="4667">
      <formula>"'bestand opzetten'!$K$16=TRUE"</formula>
    </cfRule>
  </conditionalFormatting>
  <conditionalFormatting sqref="D163">
    <cfRule type="expression" dxfId="3746" priority="4665">
      <formula>"'bestand opzetten'!$K$16=TRUE"</formula>
    </cfRule>
  </conditionalFormatting>
  <conditionalFormatting sqref="E106">
    <cfRule type="cellIs" dxfId="3745" priority="4606" operator="equal">
      <formula>"uitstekend"</formula>
    </cfRule>
  </conditionalFormatting>
  <conditionalFormatting sqref="E106">
    <cfRule type="cellIs" dxfId="3744" priority="4607" operator="equal">
      <formula>"goed"</formula>
    </cfRule>
    <cfRule type="cellIs" dxfId="3743" priority="4608" operator="equal">
      <formula>"niet voldaan"</formula>
    </cfRule>
    <cfRule type="expression" dxfId="3742" priority="4609">
      <formula>E106="beter"</formula>
    </cfRule>
    <cfRule type="cellIs" dxfId="3741" priority="4610" operator="equal">
      <formula>"vrij"</formula>
    </cfRule>
    <cfRule type="cellIs" dxfId="3740" priority="4611" operator="equal">
      <formula>"verplicht"</formula>
    </cfRule>
  </conditionalFormatting>
  <conditionalFormatting sqref="F106">
    <cfRule type="cellIs" dxfId="3739" priority="4599" operator="equal">
      <formula>"uitstekend"</formula>
    </cfRule>
  </conditionalFormatting>
  <conditionalFormatting sqref="F106">
    <cfRule type="cellIs" dxfId="3738" priority="4600" operator="equal">
      <formula>"niet voldaan"</formula>
    </cfRule>
    <cfRule type="cellIs" dxfId="3737" priority="4601" operator="equal">
      <formula>"vrij"</formula>
    </cfRule>
    <cfRule type="cellIs" dxfId="3736" priority="4602" operator="equal">
      <formula>"verplicht"</formula>
    </cfRule>
  </conditionalFormatting>
  <conditionalFormatting sqref="E110">
    <cfRule type="cellIs" dxfId="3735" priority="4592" operator="equal">
      <formula>"uitstekend"</formula>
    </cfRule>
  </conditionalFormatting>
  <conditionalFormatting sqref="E110">
    <cfRule type="cellIs" dxfId="3734" priority="4593" operator="equal">
      <formula>"goed"</formula>
    </cfRule>
    <cfRule type="cellIs" dxfId="3733" priority="4594" operator="equal">
      <formula>"niet voldaan"</formula>
    </cfRule>
    <cfRule type="expression" dxfId="3732" priority="4595">
      <formula>E110="beter"</formula>
    </cfRule>
    <cfRule type="cellIs" dxfId="3731" priority="4596" operator="equal">
      <formula>"vrij"</formula>
    </cfRule>
    <cfRule type="cellIs" dxfId="3730" priority="4597" operator="equal">
      <formula>"verplicht"</formula>
    </cfRule>
  </conditionalFormatting>
  <conditionalFormatting sqref="E157">
    <cfRule type="cellIs" dxfId="3729" priority="4584" operator="equal">
      <formula>"uitstekend"</formula>
    </cfRule>
  </conditionalFormatting>
  <conditionalFormatting sqref="E157">
    <cfRule type="cellIs" dxfId="3728" priority="4585" operator="equal">
      <formula>"goed"</formula>
    </cfRule>
    <cfRule type="cellIs" dxfId="3727" priority="4586" operator="equal">
      <formula>"niet voldaan"</formula>
    </cfRule>
    <cfRule type="expression" dxfId="3726" priority="4587">
      <formula>E157="beter"</formula>
    </cfRule>
    <cfRule type="cellIs" dxfId="3725" priority="4588" operator="equal">
      <formula>"vrij"</formula>
    </cfRule>
    <cfRule type="cellIs" dxfId="3724" priority="4589" operator="equal">
      <formula>"verplicht"</formula>
    </cfRule>
  </conditionalFormatting>
  <conditionalFormatting sqref="F157">
    <cfRule type="cellIs" dxfId="3723" priority="4577" operator="equal">
      <formula>"uitstekend"</formula>
    </cfRule>
  </conditionalFormatting>
  <conditionalFormatting sqref="F157">
    <cfRule type="cellIs" dxfId="3722" priority="4578" operator="equal">
      <formula>"niet voldaan"</formula>
    </cfRule>
    <cfRule type="cellIs" dxfId="3721" priority="4579" operator="equal">
      <formula>"vrij"</formula>
    </cfRule>
    <cfRule type="cellIs" dxfId="3720" priority="4580" operator="equal">
      <formula>"verplicht"</formula>
    </cfRule>
  </conditionalFormatting>
  <conditionalFormatting sqref="E163">
    <cfRule type="cellIs" dxfId="3719" priority="4570" operator="equal">
      <formula>"uitstekend"</formula>
    </cfRule>
  </conditionalFormatting>
  <conditionalFormatting sqref="E163">
    <cfRule type="cellIs" dxfId="3718" priority="4571" operator="equal">
      <formula>"goed"</formula>
    </cfRule>
    <cfRule type="cellIs" dxfId="3717" priority="4572" operator="equal">
      <formula>"niet voldaan"</formula>
    </cfRule>
    <cfRule type="expression" dxfId="3716" priority="4573">
      <formula>E163="beter"</formula>
    </cfRule>
    <cfRule type="cellIs" dxfId="3715" priority="4574" operator="equal">
      <formula>"vrij"</formula>
    </cfRule>
    <cfRule type="cellIs" dxfId="3714" priority="4575" operator="equal">
      <formula>"verplicht"</formula>
    </cfRule>
  </conditionalFormatting>
  <conditionalFormatting sqref="F163">
    <cfRule type="cellIs" dxfId="3713" priority="4563" operator="equal">
      <formula>"uitstekend"</formula>
    </cfRule>
  </conditionalFormatting>
  <conditionalFormatting sqref="F163">
    <cfRule type="cellIs" dxfId="3712" priority="4564" operator="equal">
      <formula>"niet voldaan"</formula>
    </cfRule>
    <cfRule type="cellIs" dxfId="3711" priority="4565" operator="equal">
      <formula>"vrij"</formula>
    </cfRule>
    <cfRule type="cellIs" dxfId="3710" priority="4566" operator="equal">
      <formula>"verplicht"</formula>
    </cfRule>
  </conditionalFormatting>
  <conditionalFormatting sqref="E138">
    <cfRule type="cellIs" dxfId="3709" priority="4556" operator="equal">
      <formula>"uitstekend"</formula>
    </cfRule>
  </conditionalFormatting>
  <conditionalFormatting sqref="E138">
    <cfRule type="cellIs" dxfId="3708" priority="4557" operator="equal">
      <formula>"goed"</formula>
    </cfRule>
    <cfRule type="cellIs" dxfId="3707" priority="4558" operator="equal">
      <formula>"niet voldaan"</formula>
    </cfRule>
    <cfRule type="expression" dxfId="3706" priority="4559">
      <formula>E138="beter"</formula>
    </cfRule>
    <cfRule type="cellIs" dxfId="3705" priority="4560" operator="equal">
      <formula>"vrij"</formula>
    </cfRule>
    <cfRule type="cellIs" dxfId="3704" priority="4561" operator="equal">
      <formula>"verplicht"</formula>
    </cfRule>
  </conditionalFormatting>
  <conditionalFormatting sqref="F138">
    <cfRule type="cellIs" dxfId="3703" priority="4549" operator="equal">
      <formula>"uitstekend"</formula>
    </cfRule>
  </conditionalFormatting>
  <conditionalFormatting sqref="F138">
    <cfRule type="cellIs" dxfId="3702" priority="4550" operator="equal">
      <formula>"niet voldaan"</formula>
    </cfRule>
    <cfRule type="cellIs" dxfId="3701" priority="4551" operator="equal">
      <formula>"vrij"</formula>
    </cfRule>
    <cfRule type="cellIs" dxfId="3700" priority="4552" operator="equal">
      <formula>"verplicht"</formula>
    </cfRule>
  </conditionalFormatting>
  <conditionalFormatting sqref="E71">
    <cfRule type="cellIs" dxfId="3699" priority="4542" operator="equal">
      <formula>"uitstekend"</formula>
    </cfRule>
  </conditionalFormatting>
  <conditionalFormatting sqref="E71">
    <cfRule type="cellIs" dxfId="3698" priority="4543" operator="equal">
      <formula>"goed"</formula>
    </cfRule>
    <cfRule type="cellIs" dxfId="3697" priority="4544" operator="equal">
      <formula>"niet voldaan"</formula>
    </cfRule>
    <cfRule type="expression" dxfId="3696" priority="4545">
      <formula>E71="beter"</formula>
    </cfRule>
    <cfRule type="cellIs" dxfId="3695" priority="4546" operator="equal">
      <formula>"vrij"</formula>
    </cfRule>
    <cfRule type="cellIs" dxfId="3694" priority="4547" operator="equal">
      <formula>"verplicht"</formula>
    </cfRule>
  </conditionalFormatting>
  <conditionalFormatting sqref="F71">
    <cfRule type="cellIs" dxfId="3693" priority="4535" operator="equal">
      <formula>"uitstekend"</formula>
    </cfRule>
  </conditionalFormatting>
  <conditionalFormatting sqref="F71">
    <cfRule type="cellIs" dxfId="3692" priority="4536" operator="equal">
      <formula>"niet voldaan"</formula>
    </cfRule>
    <cfRule type="cellIs" dxfId="3691" priority="4537" operator="equal">
      <formula>"vrij"</formula>
    </cfRule>
    <cfRule type="cellIs" dxfId="3690" priority="4538" operator="equal">
      <formula>"verplicht"</formula>
    </cfRule>
  </conditionalFormatting>
  <conditionalFormatting sqref="E72">
    <cfRule type="cellIs" dxfId="3689" priority="4528" operator="equal">
      <formula>"uitstekend"</formula>
    </cfRule>
  </conditionalFormatting>
  <conditionalFormatting sqref="E72">
    <cfRule type="cellIs" dxfId="3688" priority="4529" operator="equal">
      <formula>"goed"</formula>
    </cfRule>
    <cfRule type="cellIs" dxfId="3687" priority="4530" operator="equal">
      <formula>"niet voldaan"</formula>
    </cfRule>
    <cfRule type="expression" dxfId="3686" priority="4531">
      <formula>E72="beter"</formula>
    </cfRule>
    <cfRule type="cellIs" dxfId="3685" priority="4532" operator="equal">
      <formula>"vrij"</formula>
    </cfRule>
    <cfRule type="cellIs" dxfId="3684" priority="4533" operator="equal">
      <formula>"verplicht"</formula>
    </cfRule>
  </conditionalFormatting>
  <conditionalFormatting sqref="F72">
    <cfRule type="cellIs" dxfId="3683" priority="4521" operator="equal">
      <formula>"uitstekend"</formula>
    </cfRule>
  </conditionalFormatting>
  <conditionalFormatting sqref="F72">
    <cfRule type="cellIs" dxfId="3682" priority="4522" operator="equal">
      <formula>"niet voldaan"</formula>
    </cfRule>
    <cfRule type="cellIs" dxfId="3681" priority="4523" operator="equal">
      <formula>"vrij"</formula>
    </cfRule>
    <cfRule type="cellIs" dxfId="3680" priority="4524" operator="equal">
      <formula>"verplicht"</formula>
    </cfRule>
  </conditionalFormatting>
  <conditionalFormatting sqref="E39">
    <cfRule type="cellIs" dxfId="3679" priority="4514" operator="equal">
      <formula>"uitstekend"</formula>
    </cfRule>
  </conditionalFormatting>
  <conditionalFormatting sqref="E39">
    <cfRule type="cellIs" dxfId="3678" priority="4515" operator="equal">
      <formula>"goed"</formula>
    </cfRule>
    <cfRule type="cellIs" dxfId="3677" priority="4516" operator="equal">
      <formula>"niet voldaan"</formula>
    </cfRule>
    <cfRule type="expression" dxfId="3676" priority="4517">
      <formula>E39="beter"</formula>
    </cfRule>
    <cfRule type="cellIs" dxfId="3675" priority="4518" operator="equal">
      <formula>"vrij"</formula>
    </cfRule>
    <cfRule type="cellIs" dxfId="3674" priority="4519" operator="equal">
      <formula>"verplicht"</formula>
    </cfRule>
  </conditionalFormatting>
  <conditionalFormatting sqref="F39">
    <cfRule type="cellIs" dxfId="3673" priority="4507" operator="equal">
      <formula>"uitstekend"</formula>
    </cfRule>
  </conditionalFormatting>
  <conditionalFormatting sqref="F39">
    <cfRule type="cellIs" dxfId="3672" priority="4508" operator="equal">
      <formula>"niet voldaan"</formula>
    </cfRule>
    <cfRule type="cellIs" dxfId="3671" priority="4509" operator="equal">
      <formula>"vrij"</formula>
    </cfRule>
    <cfRule type="cellIs" dxfId="3670" priority="4510" operator="equal">
      <formula>"verplicht"</formula>
    </cfRule>
  </conditionalFormatting>
  <conditionalFormatting sqref="E40">
    <cfRule type="cellIs" dxfId="3669" priority="4500" operator="equal">
      <formula>"uitstekend"</formula>
    </cfRule>
  </conditionalFormatting>
  <conditionalFormatting sqref="E40">
    <cfRule type="cellIs" dxfId="3668" priority="4501" operator="equal">
      <formula>"goed"</formula>
    </cfRule>
    <cfRule type="cellIs" dxfId="3667" priority="4502" operator="equal">
      <formula>"niet voldaan"</formula>
    </cfRule>
    <cfRule type="expression" dxfId="3666" priority="4503">
      <formula>E40="beter"</formula>
    </cfRule>
    <cfRule type="cellIs" dxfId="3665" priority="4504" operator="equal">
      <formula>"vrij"</formula>
    </cfRule>
    <cfRule type="cellIs" dxfId="3664" priority="4505" operator="equal">
      <formula>"verplicht"</formula>
    </cfRule>
  </conditionalFormatting>
  <conditionalFormatting sqref="F40">
    <cfRule type="cellIs" dxfId="3663" priority="4493" operator="equal">
      <formula>"uitstekend"</formula>
    </cfRule>
  </conditionalFormatting>
  <conditionalFormatting sqref="F40">
    <cfRule type="cellIs" dxfId="3662" priority="4494" operator="equal">
      <formula>"niet voldaan"</formula>
    </cfRule>
    <cfRule type="cellIs" dxfId="3661" priority="4495" operator="equal">
      <formula>"vrij"</formula>
    </cfRule>
    <cfRule type="cellIs" dxfId="3660" priority="4496" operator="equal">
      <formula>"verplicht"</formula>
    </cfRule>
  </conditionalFormatting>
  <conditionalFormatting sqref="E153">
    <cfRule type="cellIs" dxfId="3659" priority="4486" operator="equal">
      <formula>"uitstekend"</formula>
    </cfRule>
    <cfRule type="cellIs" dxfId="3658" priority="4487" operator="equal">
      <formula>"goed"</formula>
    </cfRule>
    <cfRule type="cellIs" dxfId="3657" priority="4488" operator="equal">
      <formula>"niet voldaan"</formula>
    </cfRule>
    <cfRule type="expression" dxfId="3656" priority="4489">
      <formula>E153="beter"</formula>
    </cfRule>
  </conditionalFormatting>
  <conditionalFormatting sqref="E153">
    <cfRule type="cellIs" dxfId="3655" priority="4490" operator="equal">
      <formula>"vrij"</formula>
    </cfRule>
    <cfRule type="cellIs" dxfId="3654" priority="4491" operator="equal">
      <formula>"verplicht"</formula>
    </cfRule>
  </conditionalFormatting>
  <conditionalFormatting sqref="F153">
    <cfRule type="cellIs" dxfId="3653" priority="4481" operator="equal">
      <formula>"vrij"</formula>
    </cfRule>
    <cfRule type="cellIs" dxfId="3652" priority="4482" operator="equal">
      <formula>"verplicht"</formula>
    </cfRule>
  </conditionalFormatting>
  <conditionalFormatting sqref="E209">
    <cfRule type="cellIs" dxfId="3651" priority="4472" operator="equal">
      <formula>"uitstekend"</formula>
    </cfRule>
    <cfRule type="cellIs" dxfId="3650" priority="4473" operator="equal">
      <formula>"goed"</formula>
    </cfRule>
    <cfRule type="cellIs" dxfId="3649" priority="4474" operator="equal">
      <formula>"niet voldaan"</formula>
    </cfRule>
    <cfRule type="expression" dxfId="3648" priority="4475">
      <formula>E209="beter"</formula>
    </cfRule>
  </conditionalFormatting>
  <conditionalFormatting sqref="E209">
    <cfRule type="cellIs" dxfId="3647" priority="4476" operator="equal">
      <formula>"vrij"</formula>
    </cfRule>
    <cfRule type="cellIs" dxfId="3646" priority="4477" operator="equal">
      <formula>"verplicht"</formula>
    </cfRule>
  </conditionalFormatting>
  <conditionalFormatting sqref="F209">
    <cfRule type="cellIs" dxfId="3645" priority="4467" operator="equal">
      <formula>"vrij"</formula>
    </cfRule>
    <cfRule type="cellIs" dxfId="3644" priority="4468" operator="equal">
      <formula>"verplicht"</formula>
    </cfRule>
  </conditionalFormatting>
  <conditionalFormatting sqref="E216">
    <cfRule type="cellIs" dxfId="3643" priority="4458" operator="equal">
      <formula>"uitstekend"</formula>
    </cfRule>
    <cfRule type="cellIs" dxfId="3642" priority="4459" operator="equal">
      <formula>"goed"</formula>
    </cfRule>
    <cfRule type="cellIs" dxfId="3641" priority="4460" operator="equal">
      <formula>"niet voldaan"</formula>
    </cfRule>
    <cfRule type="expression" dxfId="3640" priority="4461">
      <formula>E216="beter"</formula>
    </cfRule>
  </conditionalFormatting>
  <conditionalFormatting sqref="E216">
    <cfRule type="cellIs" dxfId="3639" priority="4462" operator="equal">
      <formula>"vrij"</formula>
    </cfRule>
    <cfRule type="cellIs" dxfId="3638" priority="4463" operator="equal">
      <formula>"verplicht"</formula>
    </cfRule>
  </conditionalFormatting>
  <conditionalFormatting sqref="F216">
    <cfRule type="cellIs" dxfId="3637" priority="4453" operator="equal">
      <formula>"vrij"</formula>
    </cfRule>
    <cfRule type="cellIs" dxfId="3636" priority="4454" operator="equal">
      <formula>"verplicht"</formula>
    </cfRule>
  </conditionalFormatting>
  <conditionalFormatting sqref="E175">
    <cfRule type="cellIs" dxfId="3635" priority="4444" operator="equal">
      <formula>"uitstekend"</formula>
    </cfRule>
    <cfRule type="cellIs" dxfId="3634" priority="4445" operator="equal">
      <formula>"goed"</formula>
    </cfRule>
    <cfRule type="cellIs" dxfId="3633" priority="4446" operator="equal">
      <formula>"niet voldaan"</formula>
    </cfRule>
    <cfRule type="expression" dxfId="3632" priority="4447">
      <formula>E175="beter"</formula>
    </cfRule>
  </conditionalFormatting>
  <conditionalFormatting sqref="E175">
    <cfRule type="cellIs" dxfId="3631" priority="4448" operator="equal">
      <formula>"vrij"</formula>
    </cfRule>
    <cfRule type="cellIs" dxfId="3630" priority="4449" operator="equal">
      <formula>"verplicht"</formula>
    </cfRule>
  </conditionalFormatting>
  <conditionalFormatting sqref="F175">
    <cfRule type="cellIs" dxfId="3629" priority="4439" operator="equal">
      <formula>"vrij"</formula>
    </cfRule>
    <cfRule type="cellIs" dxfId="3628" priority="4440" operator="equal">
      <formula>"verplicht"</formula>
    </cfRule>
  </conditionalFormatting>
  <conditionalFormatting sqref="E159">
    <cfRule type="cellIs" dxfId="3627" priority="4430" operator="equal">
      <formula>"uitstekend"</formula>
    </cfRule>
    <cfRule type="cellIs" dxfId="3626" priority="4431" operator="equal">
      <formula>"goed"</formula>
    </cfRule>
    <cfRule type="cellIs" dxfId="3625" priority="4432" operator="equal">
      <formula>"niet voldaan"</formula>
    </cfRule>
    <cfRule type="expression" dxfId="3624" priority="4433">
      <formula>E159="beter"</formula>
    </cfRule>
  </conditionalFormatting>
  <conditionalFormatting sqref="E159">
    <cfRule type="cellIs" dxfId="3623" priority="4434" operator="equal">
      <formula>"vrij"</formula>
    </cfRule>
    <cfRule type="cellIs" dxfId="3622" priority="4435" operator="equal">
      <formula>"verplicht"</formula>
    </cfRule>
  </conditionalFormatting>
  <conditionalFormatting sqref="F159">
    <cfRule type="cellIs" dxfId="3621" priority="4425" operator="equal">
      <formula>"vrij"</formula>
    </cfRule>
    <cfRule type="cellIs" dxfId="3620" priority="4426" operator="equal">
      <formula>"verplicht"</formula>
    </cfRule>
  </conditionalFormatting>
  <conditionalFormatting sqref="E104">
    <cfRule type="cellIs" dxfId="3619" priority="4416" operator="equal">
      <formula>"uitstekend"</formula>
    </cfRule>
    <cfRule type="cellIs" dxfId="3618" priority="4417" operator="equal">
      <formula>"goed"</formula>
    </cfRule>
    <cfRule type="cellIs" dxfId="3617" priority="4418" operator="equal">
      <formula>"niet voldaan"</formula>
    </cfRule>
    <cfRule type="expression" dxfId="3616" priority="4419">
      <formula>E104="beter"</formula>
    </cfRule>
  </conditionalFormatting>
  <conditionalFormatting sqref="E104">
    <cfRule type="cellIs" dxfId="3615" priority="4420" operator="equal">
      <formula>"vrij"</formula>
    </cfRule>
    <cfRule type="cellIs" dxfId="3614" priority="4421" operator="equal">
      <formula>"verplicht"</formula>
    </cfRule>
  </conditionalFormatting>
  <conditionalFormatting sqref="F104">
    <cfRule type="cellIs" dxfId="3613" priority="4411" operator="equal">
      <formula>"vrij"</formula>
    </cfRule>
    <cfRule type="cellIs" dxfId="3612" priority="4412" operator="equal">
      <formula>"verplicht"</formula>
    </cfRule>
  </conditionalFormatting>
  <conditionalFormatting sqref="E102">
    <cfRule type="cellIs" dxfId="3611" priority="4402" operator="equal">
      <formula>"uitstekend"</formula>
    </cfRule>
    <cfRule type="cellIs" dxfId="3610" priority="4403" operator="equal">
      <formula>"goed"</formula>
    </cfRule>
    <cfRule type="cellIs" dxfId="3609" priority="4404" operator="equal">
      <formula>"niet voldaan"</formula>
    </cfRule>
    <cfRule type="expression" dxfId="3608" priority="4405">
      <formula>E102="beter"</formula>
    </cfRule>
  </conditionalFormatting>
  <conditionalFormatting sqref="E102">
    <cfRule type="cellIs" dxfId="3607" priority="4406" operator="equal">
      <formula>"vrij"</formula>
    </cfRule>
    <cfRule type="cellIs" dxfId="3606" priority="4407" operator="equal">
      <formula>"verplicht"</formula>
    </cfRule>
  </conditionalFormatting>
  <conditionalFormatting sqref="F102">
    <cfRule type="cellIs" dxfId="3605" priority="4397" operator="equal">
      <formula>"vrij"</formula>
    </cfRule>
    <cfRule type="cellIs" dxfId="3604" priority="4398" operator="equal">
      <formula>"verplicht"</formula>
    </cfRule>
  </conditionalFormatting>
  <conditionalFormatting sqref="E49">
    <cfRule type="cellIs" dxfId="3603" priority="4388" operator="equal">
      <formula>"uitstekend"</formula>
    </cfRule>
    <cfRule type="cellIs" dxfId="3602" priority="4389" operator="equal">
      <formula>"goed"</formula>
    </cfRule>
    <cfRule type="cellIs" dxfId="3601" priority="4390" operator="equal">
      <formula>"niet voldaan"</formula>
    </cfRule>
    <cfRule type="expression" dxfId="3600" priority="4391">
      <formula>E49="beter"</formula>
    </cfRule>
  </conditionalFormatting>
  <conditionalFormatting sqref="E49">
    <cfRule type="cellIs" dxfId="3599" priority="4392" operator="equal">
      <formula>"vrij"</formula>
    </cfRule>
    <cfRule type="cellIs" dxfId="3598" priority="4393" operator="equal">
      <formula>"verplicht"</formula>
    </cfRule>
  </conditionalFormatting>
  <conditionalFormatting sqref="F49">
    <cfRule type="cellIs" dxfId="3597" priority="4383" operator="equal">
      <formula>"vrij"</formula>
    </cfRule>
    <cfRule type="cellIs" dxfId="3596" priority="4384" operator="equal">
      <formula>"verplicht"</formula>
    </cfRule>
  </conditionalFormatting>
  <conditionalFormatting sqref="E50">
    <cfRule type="cellIs" dxfId="3595" priority="4374" operator="equal">
      <formula>"uitstekend"</formula>
    </cfRule>
    <cfRule type="cellIs" dxfId="3594" priority="4375" operator="equal">
      <formula>"goed"</formula>
    </cfRule>
    <cfRule type="cellIs" dxfId="3593" priority="4376" operator="equal">
      <formula>"niet voldaan"</formula>
    </cfRule>
    <cfRule type="expression" dxfId="3592" priority="4377">
      <formula>E50="beter"</formula>
    </cfRule>
  </conditionalFormatting>
  <conditionalFormatting sqref="E50">
    <cfRule type="cellIs" dxfId="3591" priority="4378" operator="equal">
      <formula>"vrij"</formula>
    </cfRule>
    <cfRule type="cellIs" dxfId="3590" priority="4379" operator="equal">
      <formula>"verplicht"</formula>
    </cfRule>
  </conditionalFormatting>
  <conditionalFormatting sqref="F50">
    <cfRule type="cellIs" dxfId="3589" priority="4369" operator="equal">
      <formula>"vrij"</formula>
    </cfRule>
    <cfRule type="cellIs" dxfId="3588" priority="4370" operator="equal">
      <formula>"verplicht"</formula>
    </cfRule>
  </conditionalFormatting>
  <conditionalFormatting sqref="E155">
    <cfRule type="cellIs" dxfId="3587" priority="4344" operator="equal">
      <formula>"vrij"</formula>
    </cfRule>
    <cfRule type="cellIs" dxfId="3586" priority="4345" operator="equal">
      <formula>"verplicht"</formula>
    </cfRule>
  </conditionalFormatting>
  <conditionalFormatting sqref="E161">
    <cfRule type="cellIs" dxfId="3585" priority="4340" operator="equal">
      <formula>"vrij"</formula>
    </cfRule>
    <cfRule type="cellIs" dxfId="3584" priority="4341" operator="equal">
      <formula>"verplicht"</formula>
    </cfRule>
  </conditionalFormatting>
  <conditionalFormatting sqref="E125">
    <cfRule type="cellIs" dxfId="3583" priority="4329" operator="equal">
      <formula>"vrij"</formula>
    </cfRule>
    <cfRule type="cellIs" dxfId="3582" priority="4330" operator="equal">
      <formula>"verplicht"</formula>
    </cfRule>
  </conditionalFormatting>
  <conditionalFormatting sqref="B125">
    <cfRule type="expression" dxfId="3581" priority="4328">
      <formula>nBIN1=FALSE</formula>
    </cfRule>
  </conditionalFormatting>
  <conditionalFormatting sqref="I125">
    <cfRule type="expression" dxfId="3580" priority="4327">
      <formula>nBIN1=FALSE</formula>
    </cfRule>
  </conditionalFormatting>
  <conditionalFormatting sqref="H125">
    <cfRule type="expression" dxfId="3579" priority="4326">
      <formula>nBIN1=FALSE</formula>
    </cfRule>
  </conditionalFormatting>
  <conditionalFormatting sqref="L10">
    <cfRule type="expression" dxfId="3578" priority="4112">
      <formula>nBIN1=FALSE</formula>
    </cfRule>
  </conditionalFormatting>
  <conditionalFormatting sqref="L15">
    <cfRule type="expression" dxfId="3577" priority="4110">
      <formula>nBIN1=FALSE</formula>
    </cfRule>
  </conditionalFormatting>
  <conditionalFormatting sqref="L28">
    <cfRule type="expression" dxfId="3576" priority="4109">
      <formula>nBIN1=FALSE</formula>
    </cfRule>
  </conditionalFormatting>
  <conditionalFormatting sqref="L18">
    <cfRule type="expression" dxfId="3575" priority="3982">
      <formula>nBIN1=FALSE</formula>
    </cfRule>
  </conditionalFormatting>
  <conditionalFormatting sqref="L21">
    <cfRule type="expression" dxfId="3574" priority="3981">
      <formula>nBIN1=FALSE</formula>
    </cfRule>
  </conditionalFormatting>
  <conditionalFormatting sqref="L24">
    <cfRule type="expression" dxfId="3573" priority="3980">
      <formula>nBIN1=FALSE</formula>
    </cfRule>
  </conditionalFormatting>
  <conditionalFormatting sqref="E128:E129">
    <cfRule type="cellIs" dxfId="3572" priority="3628" operator="equal">
      <formula>"vrij"</formula>
    </cfRule>
    <cfRule type="cellIs" dxfId="3571" priority="3629" operator="equal">
      <formula>"verplicht"</formula>
    </cfRule>
  </conditionalFormatting>
  <conditionalFormatting sqref="I128:I129">
    <cfRule type="expression" dxfId="3570" priority="3626">
      <formula>nBIN1=FALSE</formula>
    </cfRule>
  </conditionalFormatting>
  <conditionalFormatting sqref="B128:B129">
    <cfRule type="expression" dxfId="3569" priority="3627">
      <formula>nBIN1=FALSE</formula>
    </cfRule>
  </conditionalFormatting>
  <conditionalFormatting sqref="H128:H129">
    <cfRule type="expression" dxfId="3568" priority="3625">
      <formula>nBIN1=FALSE</formula>
    </cfRule>
  </conditionalFormatting>
  <conditionalFormatting sqref="E129">
    <cfRule type="cellIs" dxfId="3567" priority="3623" operator="equal">
      <formula>"vrij"</formula>
    </cfRule>
    <cfRule type="cellIs" dxfId="3566" priority="3624" operator="equal">
      <formula>"verplicht"</formula>
    </cfRule>
  </conditionalFormatting>
  <conditionalFormatting sqref="I129">
    <cfRule type="expression" dxfId="3565" priority="3621">
      <formula>nBIN1=FALSE</formula>
    </cfRule>
  </conditionalFormatting>
  <conditionalFormatting sqref="B129">
    <cfRule type="expression" dxfId="3564" priority="3622">
      <formula>nBIN1=FALSE</formula>
    </cfRule>
  </conditionalFormatting>
  <conditionalFormatting sqref="H129">
    <cfRule type="expression" dxfId="3563" priority="3620">
      <formula>nBIN1=FALSE</formula>
    </cfRule>
  </conditionalFormatting>
  <conditionalFormatting sqref="K10">
    <cfRule type="expression" dxfId="3562" priority="3613">
      <formula>nBIN1=FALSE</formula>
    </cfRule>
  </conditionalFormatting>
  <conditionalFormatting sqref="K15">
    <cfRule type="expression" dxfId="3561" priority="3612">
      <formula>nBIN1=FALSE</formula>
    </cfRule>
  </conditionalFormatting>
  <conditionalFormatting sqref="K28">
    <cfRule type="expression" dxfId="3560" priority="3611">
      <formula>nBIN1=FALSE</formula>
    </cfRule>
  </conditionalFormatting>
  <conditionalFormatting sqref="K8">
    <cfRule type="cellIs" dxfId="3559" priority="3614" operator="equal">
      <formula>"uitstekend"</formula>
    </cfRule>
    <cfRule type="cellIs" dxfId="3558" priority="3615" operator="equal">
      <formula>"goed"</formula>
    </cfRule>
    <cfRule type="cellIs" dxfId="3557" priority="3616" operator="equal">
      <formula>"niet voldaan"</formula>
    </cfRule>
    <cfRule type="cellIs" dxfId="3556" priority="3617" operator="equal">
      <formula>"beter"</formula>
    </cfRule>
  </conditionalFormatting>
  <conditionalFormatting sqref="K38">
    <cfRule type="expression" dxfId="3555" priority="3610">
      <formula>nBIN1=FALSE</formula>
    </cfRule>
  </conditionalFormatting>
  <conditionalFormatting sqref="K38">
    <cfRule type="cellIs" dxfId="3554" priority="3606" operator="equal">
      <formula>"uitstekend"</formula>
    </cfRule>
    <cfRule type="cellIs" dxfId="3553" priority="3607" operator="equal">
      <formula>"goed"</formula>
    </cfRule>
    <cfRule type="cellIs" dxfId="3552" priority="3608" operator="equal">
      <formula>"niet voldaan"</formula>
    </cfRule>
    <cfRule type="cellIs" dxfId="3551" priority="3609" operator="equal">
      <formula>"beter"</formula>
    </cfRule>
  </conditionalFormatting>
  <conditionalFormatting sqref="K48">
    <cfRule type="expression" dxfId="3550" priority="3605">
      <formula>nBIN1=FALSE</formula>
    </cfRule>
  </conditionalFormatting>
  <conditionalFormatting sqref="K48">
    <cfRule type="cellIs" dxfId="3549" priority="3601" operator="equal">
      <formula>"uitstekend"</formula>
    </cfRule>
    <cfRule type="cellIs" dxfId="3548" priority="3602" operator="equal">
      <formula>"goed"</formula>
    </cfRule>
    <cfRule type="cellIs" dxfId="3547" priority="3603" operator="equal">
      <formula>"niet voldaan"</formula>
    </cfRule>
    <cfRule type="cellIs" dxfId="3546" priority="3604" operator="equal">
      <formula>"beter"</formula>
    </cfRule>
  </conditionalFormatting>
  <conditionalFormatting sqref="K137">
    <cfRule type="expression" dxfId="3545" priority="3600">
      <formula>nBIN1=FALSE</formula>
    </cfRule>
  </conditionalFormatting>
  <conditionalFormatting sqref="K137">
    <cfRule type="cellIs" dxfId="3544" priority="3596" operator="equal">
      <formula>"uitstekend"</formula>
    </cfRule>
    <cfRule type="cellIs" dxfId="3543" priority="3597" operator="equal">
      <formula>"goed"</formula>
    </cfRule>
    <cfRule type="cellIs" dxfId="3542" priority="3598" operator="equal">
      <formula>"niet voldaan"</formula>
    </cfRule>
    <cfRule type="cellIs" dxfId="3541" priority="3599" operator="equal">
      <formula>"beter"</formula>
    </cfRule>
  </conditionalFormatting>
  <conditionalFormatting sqref="K152">
    <cfRule type="expression" dxfId="3540" priority="3595">
      <formula>nBIN1=FALSE</formula>
    </cfRule>
  </conditionalFormatting>
  <conditionalFormatting sqref="K152">
    <cfRule type="cellIs" dxfId="3539" priority="3591" operator="equal">
      <formula>"uitstekend"</formula>
    </cfRule>
    <cfRule type="cellIs" dxfId="3538" priority="3592" operator="equal">
      <formula>"goed"</formula>
    </cfRule>
    <cfRule type="cellIs" dxfId="3537" priority="3593" operator="equal">
      <formula>"niet voldaan"</formula>
    </cfRule>
    <cfRule type="cellIs" dxfId="3536" priority="3594" operator="equal">
      <formula>"beter"</formula>
    </cfRule>
  </conditionalFormatting>
  <conditionalFormatting sqref="K154">
    <cfRule type="expression" dxfId="3535" priority="3590">
      <formula>nBIN1=FALSE</formula>
    </cfRule>
  </conditionalFormatting>
  <conditionalFormatting sqref="K154">
    <cfRule type="cellIs" dxfId="3534" priority="3586" operator="equal">
      <formula>"uitstekend"</formula>
    </cfRule>
    <cfRule type="cellIs" dxfId="3533" priority="3587" operator="equal">
      <formula>"goed"</formula>
    </cfRule>
    <cfRule type="cellIs" dxfId="3532" priority="3588" operator="equal">
      <formula>"niet voldaan"</formula>
    </cfRule>
    <cfRule type="cellIs" dxfId="3531" priority="3589" operator="equal">
      <formula>"beter"</formula>
    </cfRule>
  </conditionalFormatting>
  <conditionalFormatting sqref="K156">
    <cfRule type="expression" dxfId="3530" priority="3585">
      <formula>nBIN1=FALSE</formula>
    </cfRule>
  </conditionalFormatting>
  <conditionalFormatting sqref="K156">
    <cfRule type="cellIs" dxfId="3529" priority="3581" operator="equal">
      <formula>"uitstekend"</formula>
    </cfRule>
    <cfRule type="cellIs" dxfId="3528" priority="3582" operator="equal">
      <formula>"goed"</formula>
    </cfRule>
    <cfRule type="cellIs" dxfId="3527" priority="3583" operator="equal">
      <formula>"niet voldaan"</formula>
    </cfRule>
    <cfRule type="cellIs" dxfId="3526" priority="3584" operator="equal">
      <formula>"beter"</formula>
    </cfRule>
  </conditionalFormatting>
  <conditionalFormatting sqref="K158">
    <cfRule type="expression" dxfId="3525" priority="3580">
      <formula>nBIN1=FALSE</formula>
    </cfRule>
  </conditionalFormatting>
  <conditionalFormatting sqref="K158">
    <cfRule type="cellIs" dxfId="3524" priority="3576" operator="equal">
      <formula>"uitstekend"</formula>
    </cfRule>
    <cfRule type="cellIs" dxfId="3523" priority="3577" operator="equal">
      <formula>"goed"</formula>
    </cfRule>
    <cfRule type="cellIs" dxfId="3522" priority="3578" operator="equal">
      <formula>"niet voldaan"</formula>
    </cfRule>
    <cfRule type="cellIs" dxfId="3521" priority="3579" operator="equal">
      <formula>"beter"</formula>
    </cfRule>
  </conditionalFormatting>
  <conditionalFormatting sqref="K160">
    <cfRule type="expression" dxfId="3520" priority="3575">
      <formula>nBIN1=FALSE</formula>
    </cfRule>
  </conditionalFormatting>
  <conditionalFormatting sqref="K160">
    <cfRule type="cellIs" dxfId="3519" priority="3571" operator="equal">
      <formula>"uitstekend"</formula>
    </cfRule>
    <cfRule type="cellIs" dxfId="3518" priority="3572" operator="equal">
      <formula>"goed"</formula>
    </cfRule>
    <cfRule type="cellIs" dxfId="3517" priority="3573" operator="equal">
      <formula>"niet voldaan"</formula>
    </cfRule>
    <cfRule type="cellIs" dxfId="3516" priority="3574" operator="equal">
      <formula>"beter"</formula>
    </cfRule>
  </conditionalFormatting>
  <conditionalFormatting sqref="K162">
    <cfRule type="expression" dxfId="3515" priority="3570">
      <formula>nBIN1=FALSE</formula>
    </cfRule>
  </conditionalFormatting>
  <conditionalFormatting sqref="K162">
    <cfRule type="cellIs" dxfId="3514" priority="3566" operator="equal">
      <formula>"uitstekend"</formula>
    </cfRule>
    <cfRule type="cellIs" dxfId="3513" priority="3567" operator="equal">
      <formula>"goed"</formula>
    </cfRule>
    <cfRule type="cellIs" dxfId="3512" priority="3568" operator="equal">
      <formula>"niet voldaan"</formula>
    </cfRule>
    <cfRule type="cellIs" dxfId="3511" priority="3569" operator="equal">
      <formula>"beter"</formula>
    </cfRule>
  </conditionalFormatting>
  <conditionalFormatting sqref="K70">
    <cfRule type="expression" dxfId="3510" priority="3565">
      <formula>nBIN1=FALSE</formula>
    </cfRule>
  </conditionalFormatting>
  <conditionalFormatting sqref="K70">
    <cfRule type="cellIs" dxfId="3509" priority="3561" operator="equal">
      <formula>"uitstekend"</formula>
    </cfRule>
    <cfRule type="cellIs" dxfId="3508" priority="3562" operator="equal">
      <formula>"goed"</formula>
    </cfRule>
    <cfRule type="cellIs" dxfId="3507" priority="3563" operator="equal">
      <formula>"niet voldaan"</formula>
    </cfRule>
    <cfRule type="cellIs" dxfId="3506" priority="3564" operator="equal">
      <formula>"beter"</formula>
    </cfRule>
  </conditionalFormatting>
  <conditionalFormatting sqref="K101">
    <cfRule type="expression" dxfId="3505" priority="3560">
      <formula>nBIN1=FALSE</formula>
    </cfRule>
  </conditionalFormatting>
  <conditionalFormatting sqref="K101">
    <cfRule type="cellIs" dxfId="3504" priority="3556" operator="equal">
      <formula>"uitstekend"</formula>
    </cfRule>
    <cfRule type="cellIs" dxfId="3503" priority="3557" operator="equal">
      <formula>"goed"</formula>
    </cfRule>
    <cfRule type="cellIs" dxfId="3502" priority="3558" operator="equal">
      <formula>"niet voldaan"</formula>
    </cfRule>
    <cfRule type="cellIs" dxfId="3501" priority="3559" operator="equal">
      <formula>"beter"</formula>
    </cfRule>
  </conditionalFormatting>
  <conditionalFormatting sqref="K174">
    <cfRule type="expression" dxfId="3500" priority="3555">
      <formula>nBIN1=FALSE</formula>
    </cfRule>
  </conditionalFormatting>
  <conditionalFormatting sqref="K174">
    <cfRule type="cellIs" dxfId="3499" priority="3551" operator="equal">
      <formula>"uitstekend"</formula>
    </cfRule>
    <cfRule type="cellIs" dxfId="3498" priority="3552" operator="equal">
      <formula>"goed"</formula>
    </cfRule>
    <cfRule type="cellIs" dxfId="3497" priority="3553" operator="equal">
      <formula>"niet voldaan"</formula>
    </cfRule>
    <cfRule type="cellIs" dxfId="3496" priority="3554" operator="equal">
      <formula>"beter"</formula>
    </cfRule>
  </conditionalFormatting>
  <conditionalFormatting sqref="K208">
    <cfRule type="expression" dxfId="3495" priority="3550">
      <formula>nBIN1=FALSE</formula>
    </cfRule>
  </conditionalFormatting>
  <conditionalFormatting sqref="K208">
    <cfRule type="cellIs" dxfId="3494" priority="3546" operator="equal">
      <formula>"uitstekend"</formula>
    </cfRule>
    <cfRule type="cellIs" dxfId="3493" priority="3547" operator="equal">
      <formula>"goed"</formula>
    </cfRule>
    <cfRule type="cellIs" dxfId="3492" priority="3548" operator="equal">
      <formula>"niet voldaan"</formula>
    </cfRule>
    <cfRule type="cellIs" dxfId="3491" priority="3549" operator="equal">
      <formula>"beter"</formula>
    </cfRule>
  </conditionalFormatting>
  <conditionalFormatting sqref="K215">
    <cfRule type="expression" dxfId="3490" priority="3545">
      <formula>nBIN1=FALSE</formula>
    </cfRule>
  </conditionalFormatting>
  <conditionalFormatting sqref="K215">
    <cfRule type="cellIs" dxfId="3489" priority="3541" operator="equal">
      <formula>"uitstekend"</formula>
    </cfRule>
    <cfRule type="cellIs" dxfId="3488" priority="3542" operator="equal">
      <formula>"goed"</formula>
    </cfRule>
    <cfRule type="cellIs" dxfId="3487" priority="3543" operator="equal">
      <formula>"niet voldaan"</formula>
    </cfRule>
    <cfRule type="cellIs" dxfId="3486" priority="3544" operator="equal">
      <formula>"beter"</formula>
    </cfRule>
  </conditionalFormatting>
  <conditionalFormatting sqref="K103">
    <cfRule type="expression" dxfId="3485" priority="3540">
      <formula>nBIN1=FALSE</formula>
    </cfRule>
  </conditionalFormatting>
  <conditionalFormatting sqref="K103">
    <cfRule type="cellIs" dxfId="3484" priority="3536" operator="equal">
      <formula>"uitstekend"</formula>
    </cfRule>
    <cfRule type="cellIs" dxfId="3483" priority="3537" operator="equal">
      <formula>"goed"</formula>
    </cfRule>
    <cfRule type="cellIs" dxfId="3482" priority="3538" operator="equal">
      <formula>"niet voldaan"</formula>
    </cfRule>
    <cfRule type="cellIs" dxfId="3481" priority="3539" operator="equal">
      <formula>"beter"</formula>
    </cfRule>
  </conditionalFormatting>
  <conditionalFormatting sqref="K105">
    <cfRule type="expression" dxfId="3480" priority="3535">
      <formula>nBIN1=FALSE</formula>
    </cfRule>
  </conditionalFormatting>
  <conditionalFormatting sqref="K105">
    <cfRule type="cellIs" dxfId="3479" priority="3531" operator="equal">
      <formula>"uitstekend"</formula>
    </cfRule>
    <cfRule type="cellIs" dxfId="3478" priority="3532" operator="equal">
      <formula>"goed"</formula>
    </cfRule>
    <cfRule type="cellIs" dxfId="3477" priority="3533" operator="equal">
      <formula>"niet voldaan"</formula>
    </cfRule>
    <cfRule type="cellIs" dxfId="3476" priority="3534" operator="equal">
      <formula>"beter"</formula>
    </cfRule>
  </conditionalFormatting>
  <conditionalFormatting sqref="K107">
    <cfRule type="expression" dxfId="3475" priority="3530">
      <formula>nBIN1=FALSE</formula>
    </cfRule>
  </conditionalFormatting>
  <conditionalFormatting sqref="K107">
    <cfRule type="cellIs" dxfId="3474" priority="3526" operator="equal">
      <formula>"uitstekend"</formula>
    </cfRule>
    <cfRule type="cellIs" dxfId="3473" priority="3527" operator="equal">
      <formula>"goed"</formula>
    </cfRule>
    <cfRule type="cellIs" dxfId="3472" priority="3528" operator="equal">
      <formula>"niet voldaan"</formula>
    </cfRule>
    <cfRule type="cellIs" dxfId="3471" priority="3529" operator="equal">
      <formula>"beter"</formula>
    </cfRule>
  </conditionalFormatting>
  <conditionalFormatting sqref="K109">
    <cfRule type="expression" dxfId="3470" priority="3525">
      <formula>nBIN1=FALSE</formula>
    </cfRule>
  </conditionalFormatting>
  <conditionalFormatting sqref="K109">
    <cfRule type="cellIs" dxfId="3469" priority="3521" operator="equal">
      <formula>"uitstekend"</formula>
    </cfRule>
    <cfRule type="cellIs" dxfId="3468" priority="3522" operator="equal">
      <formula>"goed"</formula>
    </cfRule>
    <cfRule type="cellIs" dxfId="3467" priority="3523" operator="equal">
      <formula>"niet voldaan"</formula>
    </cfRule>
    <cfRule type="cellIs" dxfId="3466" priority="3524" operator="equal">
      <formula>"beter"</formula>
    </cfRule>
  </conditionalFormatting>
  <conditionalFormatting sqref="K18">
    <cfRule type="expression" dxfId="3465" priority="3520">
      <formula>nBIN1=FALSE</formula>
    </cfRule>
  </conditionalFormatting>
  <conditionalFormatting sqref="K21">
    <cfRule type="expression" dxfId="3464" priority="3519">
      <formula>nBIN1=FALSE</formula>
    </cfRule>
  </conditionalFormatting>
  <conditionalFormatting sqref="K24">
    <cfRule type="expression" dxfId="3463" priority="3518">
      <formula>nBIN1=FALSE</formula>
    </cfRule>
  </conditionalFormatting>
  <conditionalFormatting sqref="K11">
    <cfRule type="cellIs" dxfId="3462" priority="3514" operator="equal">
      <formula>"uitstekend"</formula>
    </cfRule>
    <cfRule type="cellIs" dxfId="3461" priority="3515" operator="equal">
      <formula>"goed"</formula>
    </cfRule>
    <cfRule type="cellIs" dxfId="3460" priority="3516" operator="equal">
      <formula>"niet voldaan"</formula>
    </cfRule>
    <cfRule type="cellIs" dxfId="3459" priority="3517" operator="equal">
      <formula>"beter"</formula>
    </cfRule>
  </conditionalFormatting>
  <conditionalFormatting sqref="K16">
    <cfRule type="cellIs" dxfId="3458" priority="3510" operator="equal">
      <formula>"uitstekend"</formula>
    </cfRule>
    <cfRule type="cellIs" dxfId="3457" priority="3511" operator="equal">
      <formula>"goed"</formula>
    </cfRule>
    <cfRule type="cellIs" dxfId="3456" priority="3512" operator="equal">
      <formula>"niet voldaan"</formula>
    </cfRule>
    <cfRule type="cellIs" dxfId="3455" priority="3513" operator="equal">
      <formula>"beter"</formula>
    </cfRule>
  </conditionalFormatting>
  <conditionalFormatting sqref="K19">
    <cfRule type="cellIs" dxfId="3454" priority="3506" operator="equal">
      <formula>"uitstekend"</formula>
    </cfRule>
    <cfRule type="cellIs" dxfId="3453" priority="3507" operator="equal">
      <formula>"goed"</formula>
    </cfRule>
    <cfRule type="cellIs" dxfId="3452" priority="3508" operator="equal">
      <formula>"niet voldaan"</formula>
    </cfRule>
    <cfRule type="cellIs" dxfId="3451" priority="3509" operator="equal">
      <formula>"beter"</formula>
    </cfRule>
  </conditionalFormatting>
  <conditionalFormatting sqref="K22">
    <cfRule type="cellIs" dxfId="3450" priority="3502" operator="equal">
      <formula>"uitstekend"</formula>
    </cfRule>
    <cfRule type="cellIs" dxfId="3449" priority="3503" operator="equal">
      <formula>"goed"</formula>
    </cfRule>
    <cfRule type="cellIs" dxfId="3448" priority="3504" operator="equal">
      <formula>"niet voldaan"</formula>
    </cfRule>
    <cfRule type="cellIs" dxfId="3447" priority="3505" operator="equal">
      <formula>"beter"</formula>
    </cfRule>
  </conditionalFormatting>
  <conditionalFormatting sqref="K25">
    <cfRule type="cellIs" dxfId="3446" priority="3498" operator="equal">
      <formula>"uitstekend"</formula>
    </cfRule>
    <cfRule type="cellIs" dxfId="3445" priority="3499" operator="equal">
      <formula>"goed"</formula>
    </cfRule>
    <cfRule type="cellIs" dxfId="3444" priority="3500" operator="equal">
      <formula>"niet voldaan"</formula>
    </cfRule>
    <cfRule type="cellIs" dxfId="3443" priority="3501" operator="equal">
      <formula>"beter"</formula>
    </cfRule>
  </conditionalFormatting>
  <conditionalFormatting sqref="K31">
    <cfRule type="cellIs" dxfId="3442" priority="3494" operator="equal">
      <formula>"uitstekend"</formula>
    </cfRule>
    <cfRule type="cellIs" dxfId="3441" priority="3495" operator="equal">
      <formula>"goed"</formula>
    </cfRule>
    <cfRule type="cellIs" dxfId="3440" priority="3496" operator="equal">
      <formula>"niet voldaan"</formula>
    </cfRule>
    <cfRule type="cellIs" dxfId="3439" priority="3497" operator="equal">
      <formula>"beter"</formula>
    </cfRule>
  </conditionalFormatting>
  <conditionalFormatting sqref="K35">
    <cfRule type="cellIs" dxfId="3438" priority="3490" operator="equal">
      <formula>"uitstekend"</formula>
    </cfRule>
    <cfRule type="cellIs" dxfId="3437" priority="3491" operator="equal">
      <formula>"goed"</formula>
    </cfRule>
    <cfRule type="cellIs" dxfId="3436" priority="3492" operator="equal">
      <formula>"niet voldaan"</formula>
    </cfRule>
    <cfRule type="cellIs" dxfId="3435" priority="3493" operator="equal">
      <formula>"beter"</formula>
    </cfRule>
  </conditionalFormatting>
  <conditionalFormatting sqref="K52">
    <cfRule type="cellIs" dxfId="3434" priority="3486" operator="equal">
      <formula>"uitstekend"</formula>
    </cfRule>
    <cfRule type="cellIs" dxfId="3433" priority="3487" operator="equal">
      <formula>"goed"</formula>
    </cfRule>
    <cfRule type="cellIs" dxfId="3432" priority="3488" operator="equal">
      <formula>"niet voldaan"</formula>
    </cfRule>
    <cfRule type="cellIs" dxfId="3431" priority="3489" operator="equal">
      <formula>"beter"</formula>
    </cfRule>
  </conditionalFormatting>
  <conditionalFormatting sqref="K57">
    <cfRule type="cellIs" dxfId="3430" priority="3482" operator="equal">
      <formula>"uitstekend"</formula>
    </cfRule>
    <cfRule type="cellIs" dxfId="3429" priority="3483" operator="equal">
      <formula>"goed"</formula>
    </cfRule>
    <cfRule type="cellIs" dxfId="3428" priority="3484" operator="equal">
      <formula>"niet voldaan"</formula>
    </cfRule>
    <cfRule type="cellIs" dxfId="3427" priority="3485" operator="equal">
      <formula>"beter"</formula>
    </cfRule>
  </conditionalFormatting>
  <conditionalFormatting sqref="K64">
    <cfRule type="cellIs" dxfId="3426" priority="3478" operator="equal">
      <formula>"uitstekend"</formula>
    </cfRule>
    <cfRule type="cellIs" dxfId="3425" priority="3479" operator="equal">
      <formula>"goed"</formula>
    </cfRule>
    <cfRule type="cellIs" dxfId="3424" priority="3480" operator="equal">
      <formula>"niet voldaan"</formula>
    </cfRule>
    <cfRule type="cellIs" dxfId="3423" priority="3481" operator="equal">
      <formula>"beter"</formula>
    </cfRule>
  </conditionalFormatting>
  <conditionalFormatting sqref="K67">
    <cfRule type="cellIs" dxfId="3422" priority="3474" operator="equal">
      <formula>"uitstekend"</formula>
    </cfRule>
    <cfRule type="cellIs" dxfId="3421" priority="3475" operator="equal">
      <formula>"goed"</formula>
    </cfRule>
    <cfRule type="cellIs" dxfId="3420" priority="3476" operator="equal">
      <formula>"niet voldaan"</formula>
    </cfRule>
    <cfRule type="cellIs" dxfId="3419" priority="3477" operator="equal">
      <formula>"beter"</formula>
    </cfRule>
  </conditionalFormatting>
  <conditionalFormatting sqref="K74">
    <cfRule type="cellIs" dxfId="3418" priority="3470" operator="equal">
      <formula>"uitstekend"</formula>
    </cfRule>
    <cfRule type="cellIs" dxfId="3417" priority="3471" operator="equal">
      <formula>"goed"</formula>
    </cfRule>
    <cfRule type="cellIs" dxfId="3416" priority="3472" operator="equal">
      <formula>"niet voldaan"</formula>
    </cfRule>
    <cfRule type="cellIs" dxfId="3415" priority="3473" operator="equal">
      <formula>"beter"</formula>
    </cfRule>
  </conditionalFormatting>
  <conditionalFormatting sqref="K79">
    <cfRule type="cellIs" dxfId="3414" priority="3466" operator="equal">
      <formula>"uitstekend"</formula>
    </cfRule>
    <cfRule type="cellIs" dxfId="3413" priority="3467" operator="equal">
      <formula>"goed"</formula>
    </cfRule>
    <cfRule type="cellIs" dxfId="3412" priority="3468" operator="equal">
      <formula>"niet voldaan"</formula>
    </cfRule>
    <cfRule type="cellIs" dxfId="3411" priority="3469" operator="equal">
      <formula>"beter"</formula>
    </cfRule>
  </conditionalFormatting>
  <conditionalFormatting sqref="K89">
    <cfRule type="cellIs" dxfId="3410" priority="3462" operator="equal">
      <formula>"uitstekend"</formula>
    </cfRule>
    <cfRule type="cellIs" dxfId="3409" priority="3463" operator="equal">
      <formula>"goed"</formula>
    </cfRule>
    <cfRule type="cellIs" dxfId="3408" priority="3464" operator="equal">
      <formula>"niet voldaan"</formula>
    </cfRule>
    <cfRule type="cellIs" dxfId="3407" priority="3465" operator="equal">
      <formula>"beter"</formula>
    </cfRule>
  </conditionalFormatting>
  <conditionalFormatting sqref="K95">
    <cfRule type="cellIs" dxfId="3406" priority="3458" operator="equal">
      <formula>"uitstekend"</formula>
    </cfRule>
    <cfRule type="cellIs" dxfId="3405" priority="3459" operator="equal">
      <formula>"goed"</formula>
    </cfRule>
    <cfRule type="cellIs" dxfId="3404" priority="3460" operator="equal">
      <formula>"niet voldaan"</formula>
    </cfRule>
    <cfRule type="cellIs" dxfId="3403" priority="3461" operator="equal">
      <formula>"beter"</formula>
    </cfRule>
  </conditionalFormatting>
  <conditionalFormatting sqref="K112">
    <cfRule type="cellIs" dxfId="3402" priority="3454" operator="equal">
      <formula>"uitstekend"</formula>
    </cfRule>
    <cfRule type="cellIs" dxfId="3401" priority="3455" operator="equal">
      <formula>"goed"</formula>
    </cfRule>
    <cfRule type="cellIs" dxfId="3400" priority="3456" operator="equal">
      <formula>"niet voldaan"</formula>
    </cfRule>
    <cfRule type="cellIs" dxfId="3399" priority="3457" operator="equal">
      <formula>"beter"</formula>
    </cfRule>
  </conditionalFormatting>
  <conditionalFormatting sqref="K127">
    <cfRule type="cellIs" dxfId="3398" priority="3450" operator="equal">
      <formula>"uitstekend"</formula>
    </cfRule>
    <cfRule type="cellIs" dxfId="3397" priority="3451" operator="equal">
      <formula>"goed"</formula>
    </cfRule>
    <cfRule type="cellIs" dxfId="3396" priority="3452" operator="equal">
      <formula>"niet voldaan"</formula>
    </cfRule>
    <cfRule type="cellIs" dxfId="3395" priority="3453" operator="equal">
      <formula>"beter"</formula>
    </cfRule>
  </conditionalFormatting>
  <conditionalFormatting sqref="K131">
    <cfRule type="cellIs" dxfId="3394" priority="3446" operator="equal">
      <formula>"uitstekend"</formula>
    </cfRule>
    <cfRule type="cellIs" dxfId="3393" priority="3447" operator="equal">
      <formula>"goed"</formula>
    </cfRule>
    <cfRule type="cellIs" dxfId="3392" priority="3448" operator="equal">
      <formula>"niet voldaan"</formula>
    </cfRule>
    <cfRule type="cellIs" dxfId="3391" priority="3449" operator="equal">
      <formula>"beter"</formula>
    </cfRule>
  </conditionalFormatting>
  <conditionalFormatting sqref="K134">
    <cfRule type="cellIs" dxfId="3390" priority="3442" operator="equal">
      <formula>"uitstekend"</formula>
    </cfRule>
    <cfRule type="cellIs" dxfId="3389" priority="3443" operator="equal">
      <formula>"goed"</formula>
    </cfRule>
    <cfRule type="cellIs" dxfId="3388" priority="3444" operator="equal">
      <formula>"niet voldaan"</formula>
    </cfRule>
    <cfRule type="cellIs" dxfId="3387" priority="3445" operator="equal">
      <formula>"beter"</formula>
    </cfRule>
  </conditionalFormatting>
  <conditionalFormatting sqref="K140">
    <cfRule type="cellIs" dxfId="3386" priority="3438" operator="equal">
      <formula>"uitstekend"</formula>
    </cfRule>
    <cfRule type="cellIs" dxfId="3385" priority="3439" operator="equal">
      <formula>"goed"</formula>
    </cfRule>
    <cfRule type="cellIs" dxfId="3384" priority="3440" operator="equal">
      <formula>"niet voldaan"</formula>
    </cfRule>
    <cfRule type="cellIs" dxfId="3383" priority="3441" operator="equal">
      <formula>"beter"</formula>
    </cfRule>
  </conditionalFormatting>
  <conditionalFormatting sqref="K143">
    <cfRule type="cellIs" dxfId="3382" priority="3434" operator="equal">
      <formula>"uitstekend"</formula>
    </cfRule>
    <cfRule type="cellIs" dxfId="3381" priority="3435" operator="equal">
      <formula>"goed"</formula>
    </cfRule>
    <cfRule type="cellIs" dxfId="3380" priority="3436" operator="equal">
      <formula>"niet voldaan"</formula>
    </cfRule>
    <cfRule type="cellIs" dxfId="3379" priority="3437" operator="equal">
      <formula>"beter"</formula>
    </cfRule>
  </conditionalFormatting>
  <conditionalFormatting sqref="K148">
    <cfRule type="cellIs" dxfId="3378" priority="3430" operator="equal">
      <formula>"uitstekend"</formula>
    </cfRule>
    <cfRule type="cellIs" dxfId="3377" priority="3431" operator="equal">
      <formula>"goed"</formula>
    </cfRule>
    <cfRule type="cellIs" dxfId="3376" priority="3432" operator="equal">
      <formula>"niet voldaan"</formula>
    </cfRule>
    <cfRule type="cellIs" dxfId="3375" priority="3433" operator="equal">
      <formula>"beter"</formula>
    </cfRule>
  </conditionalFormatting>
  <conditionalFormatting sqref="K167">
    <cfRule type="cellIs" dxfId="3374" priority="3426" operator="equal">
      <formula>"uitstekend"</formula>
    </cfRule>
    <cfRule type="cellIs" dxfId="3373" priority="3427" operator="equal">
      <formula>"goed"</formula>
    </cfRule>
    <cfRule type="cellIs" dxfId="3372" priority="3428" operator="equal">
      <formula>"niet voldaan"</formula>
    </cfRule>
    <cfRule type="cellIs" dxfId="3371" priority="3429" operator="equal">
      <formula>"beter"</formula>
    </cfRule>
  </conditionalFormatting>
  <conditionalFormatting sqref="K170">
    <cfRule type="cellIs" dxfId="3370" priority="3422" operator="equal">
      <formula>"uitstekend"</formula>
    </cfRule>
    <cfRule type="cellIs" dxfId="3369" priority="3423" operator="equal">
      <formula>"goed"</formula>
    </cfRule>
    <cfRule type="cellIs" dxfId="3368" priority="3424" operator="equal">
      <formula>"niet voldaan"</formula>
    </cfRule>
    <cfRule type="cellIs" dxfId="3367" priority="3425" operator="equal">
      <formula>"beter"</formula>
    </cfRule>
  </conditionalFormatting>
  <conditionalFormatting sqref="K177">
    <cfRule type="cellIs" dxfId="3366" priority="3418" operator="equal">
      <formula>"uitstekend"</formula>
    </cfRule>
    <cfRule type="cellIs" dxfId="3365" priority="3419" operator="equal">
      <formula>"goed"</formula>
    </cfRule>
    <cfRule type="cellIs" dxfId="3364" priority="3420" operator="equal">
      <formula>"niet voldaan"</formula>
    </cfRule>
    <cfRule type="cellIs" dxfId="3363" priority="3421" operator="equal">
      <formula>"beter"</formula>
    </cfRule>
  </conditionalFormatting>
  <conditionalFormatting sqref="K182">
    <cfRule type="cellIs" dxfId="3362" priority="3414" operator="equal">
      <formula>"uitstekend"</formula>
    </cfRule>
    <cfRule type="cellIs" dxfId="3361" priority="3415" operator="equal">
      <formula>"goed"</formula>
    </cfRule>
    <cfRule type="cellIs" dxfId="3360" priority="3416" operator="equal">
      <formula>"niet voldaan"</formula>
    </cfRule>
    <cfRule type="cellIs" dxfId="3359" priority="3417" operator="equal">
      <formula>"beter"</formula>
    </cfRule>
  </conditionalFormatting>
  <conditionalFormatting sqref="K187">
    <cfRule type="cellIs" dxfId="3358" priority="3410" operator="equal">
      <formula>"uitstekend"</formula>
    </cfRule>
    <cfRule type="cellIs" dxfId="3357" priority="3411" operator="equal">
      <formula>"goed"</formula>
    </cfRule>
    <cfRule type="cellIs" dxfId="3356" priority="3412" operator="equal">
      <formula>"niet voldaan"</formula>
    </cfRule>
    <cfRule type="cellIs" dxfId="3355" priority="3413" operator="equal">
      <formula>"beter"</formula>
    </cfRule>
  </conditionalFormatting>
  <conditionalFormatting sqref="K191">
    <cfRule type="cellIs" dxfId="3354" priority="3406" operator="equal">
      <formula>"uitstekend"</formula>
    </cfRule>
    <cfRule type="cellIs" dxfId="3353" priority="3407" operator="equal">
      <formula>"goed"</formula>
    </cfRule>
    <cfRule type="cellIs" dxfId="3352" priority="3408" operator="equal">
      <formula>"niet voldaan"</formula>
    </cfRule>
    <cfRule type="cellIs" dxfId="3351" priority="3409" operator="equal">
      <formula>"beter"</formula>
    </cfRule>
  </conditionalFormatting>
  <conditionalFormatting sqref="K194">
    <cfRule type="cellIs" dxfId="3350" priority="3402" operator="equal">
      <formula>"uitstekend"</formula>
    </cfRule>
    <cfRule type="cellIs" dxfId="3349" priority="3403" operator="equal">
      <formula>"goed"</formula>
    </cfRule>
    <cfRule type="cellIs" dxfId="3348" priority="3404" operator="equal">
      <formula>"niet voldaan"</formula>
    </cfRule>
    <cfRule type="cellIs" dxfId="3347" priority="3405" operator="equal">
      <formula>"beter"</formula>
    </cfRule>
  </conditionalFormatting>
  <conditionalFormatting sqref="K198">
    <cfRule type="cellIs" dxfId="3346" priority="3398" operator="equal">
      <formula>"uitstekend"</formula>
    </cfRule>
    <cfRule type="cellIs" dxfId="3345" priority="3399" operator="equal">
      <formula>"goed"</formula>
    </cfRule>
    <cfRule type="cellIs" dxfId="3344" priority="3400" operator="equal">
      <formula>"niet voldaan"</formula>
    </cfRule>
    <cfRule type="cellIs" dxfId="3343" priority="3401" operator="equal">
      <formula>"beter"</formula>
    </cfRule>
  </conditionalFormatting>
  <conditionalFormatting sqref="K204">
    <cfRule type="cellIs" dxfId="3342" priority="3394" operator="equal">
      <formula>"uitstekend"</formula>
    </cfRule>
    <cfRule type="cellIs" dxfId="3341" priority="3395" operator="equal">
      <formula>"goed"</formula>
    </cfRule>
    <cfRule type="cellIs" dxfId="3340" priority="3396" operator="equal">
      <formula>"niet voldaan"</formula>
    </cfRule>
    <cfRule type="cellIs" dxfId="3339" priority="3397" operator="equal">
      <formula>"beter"</formula>
    </cfRule>
  </conditionalFormatting>
  <conditionalFormatting sqref="K218">
    <cfRule type="cellIs" dxfId="3338" priority="3390" operator="equal">
      <formula>"uitstekend"</formula>
    </cfRule>
    <cfRule type="cellIs" dxfId="3337" priority="3391" operator="equal">
      <formula>"goed"</formula>
    </cfRule>
    <cfRule type="cellIs" dxfId="3336" priority="3392" operator="equal">
      <formula>"niet voldaan"</formula>
    </cfRule>
    <cfRule type="cellIs" dxfId="3335" priority="3393" operator="equal">
      <formula>"beter"</formula>
    </cfRule>
  </conditionalFormatting>
  <conditionalFormatting sqref="K224">
    <cfRule type="cellIs" dxfId="3334" priority="3386" operator="equal">
      <formula>"uitstekend"</formula>
    </cfRule>
    <cfRule type="cellIs" dxfId="3333" priority="3387" operator="equal">
      <formula>"goed"</formula>
    </cfRule>
    <cfRule type="cellIs" dxfId="3332" priority="3388" operator="equal">
      <formula>"niet voldaan"</formula>
    </cfRule>
    <cfRule type="cellIs" dxfId="3331" priority="3389" operator="equal">
      <formula>"beter"</formula>
    </cfRule>
  </conditionalFormatting>
  <conditionalFormatting sqref="K230">
    <cfRule type="cellIs" dxfId="3330" priority="3382" operator="equal">
      <formula>"uitstekend"</formula>
    </cfRule>
    <cfRule type="cellIs" dxfId="3329" priority="3383" operator="equal">
      <formula>"goed"</formula>
    </cfRule>
    <cfRule type="cellIs" dxfId="3328" priority="3384" operator="equal">
      <formula>"niet voldaan"</formula>
    </cfRule>
    <cfRule type="cellIs" dxfId="3327" priority="3385" operator="equal">
      <formula>"beter"</formula>
    </cfRule>
  </conditionalFormatting>
  <conditionalFormatting sqref="K236">
    <cfRule type="cellIs" dxfId="3326" priority="3378" operator="equal">
      <formula>"uitstekend"</formula>
    </cfRule>
    <cfRule type="cellIs" dxfId="3325" priority="3379" operator="equal">
      <formula>"goed"</formula>
    </cfRule>
    <cfRule type="cellIs" dxfId="3324" priority="3380" operator="equal">
      <formula>"niet voldaan"</formula>
    </cfRule>
    <cfRule type="cellIs" dxfId="3323" priority="3381" operator="equal">
      <formula>"beter"</formula>
    </cfRule>
  </conditionalFormatting>
  <conditionalFormatting sqref="K239">
    <cfRule type="cellIs" dxfId="3322" priority="3374" operator="equal">
      <formula>"uitstekend"</formula>
    </cfRule>
    <cfRule type="cellIs" dxfId="3321" priority="3375" operator="equal">
      <formula>"goed"</formula>
    </cfRule>
    <cfRule type="cellIs" dxfId="3320" priority="3376" operator="equal">
      <formula>"niet voldaan"</formula>
    </cfRule>
    <cfRule type="cellIs" dxfId="3319" priority="3377" operator="equal">
      <formula>"beter"</formula>
    </cfRule>
  </conditionalFormatting>
  <conditionalFormatting sqref="K242">
    <cfRule type="cellIs" dxfId="3318" priority="3370" operator="equal">
      <formula>"uitstekend"</formula>
    </cfRule>
    <cfRule type="cellIs" dxfId="3317" priority="3371" operator="equal">
      <formula>"goed"</formula>
    </cfRule>
    <cfRule type="cellIs" dxfId="3316" priority="3372" operator="equal">
      <formula>"niet voldaan"</formula>
    </cfRule>
    <cfRule type="cellIs" dxfId="3315" priority="3373" operator="equal">
      <formula>"beter"</formula>
    </cfRule>
  </conditionalFormatting>
  <conditionalFormatting sqref="K245">
    <cfRule type="cellIs" dxfId="3314" priority="3366" operator="equal">
      <formula>"uitstekend"</formula>
    </cfRule>
    <cfRule type="cellIs" dxfId="3313" priority="3367" operator="equal">
      <formula>"goed"</formula>
    </cfRule>
    <cfRule type="cellIs" dxfId="3312" priority="3368" operator="equal">
      <formula>"niet voldaan"</formula>
    </cfRule>
    <cfRule type="cellIs" dxfId="3311" priority="3369" operator="equal">
      <formula>"beter"</formula>
    </cfRule>
  </conditionalFormatting>
  <conditionalFormatting sqref="K248">
    <cfRule type="cellIs" dxfId="3310" priority="3362" operator="equal">
      <formula>"uitstekend"</formula>
    </cfRule>
    <cfRule type="cellIs" dxfId="3309" priority="3363" operator="equal">
      <formula>"goed"</formula>
    </cfRule>
    <cfRule type="cellIs" dxfId="3308" priority="3364" operator="equal">
      <formula>"niet voldaan"</formula>
    </cfRule>
    <cfRule type="cellIs" dxfId="3307" priority="3365" operator="equal">
      <formula>"beter"</formula>
    </cfRule>
  </conditionalFormatting>
  <conditionalFormatting sqref="K252">
    <cfRule type="cellIs" dxfId="3306" priority="3358" operator="equal">
      <formula>"uitstekend"</formula>
    </cfRule>
    <cfRule type="cellIs" dxfId="3305" priority="3359" operator="equal">
      <formula>"goed"</formula>
    </cfRule>
    <cfRule type="cellIs" dxfId="3304" priority="3360" operator="equal">
      <formula>"niet voldaan"</formula>
    </cfRule>
    <cfRule type="cellIs" dxfId="3303" priority="3361" operator="equal">
      <formula>"beter"</formula>
    </cfRule>
  </conditionalFormatting>
  <conditionalFormatting sqref="K256">
    <cfRule type="cellIs" dxfId="3302" priority="3354" operator="equal">
      <formula>"uitstekend"</formula>
    </cfRule>
    <cfRule type="cellIs" dxfId="3301" priority="3355" operator="equal">
      <formula>"goed"</formula>
    </cfRule>
    <cfRule type="cellIs" dxfId="3300" priority="3356" operator="equal">
      <formula>"niet voldaan"</formula>
    </cfRule>
    <cfRule type="cellIs" dxfId="3299" priority="3357" operator="equal">
      <formula>"beter"</formula>
    </cfRule>
  </conditionalFormatting>
  <conditionalFormatting sqref="K261">
    <cfRule type="cellIs" dxfId="3298" priority="3350" operator="equal">
      <formula>"uitstekend"</formula>
    </cfRule>
    <cfRule type="cellIs" dxfId="3297" priority="3351" operator="equal">
      <formula>"goed"</formula>
    </cfRule>
    <cfRule type="cellIs" dxfId="3296" priority="3352" operator="equal">
      <formula>"niet voldaan"</formula>
    </cfRule>
    <cfRule type="cellIs" dxfId="3295" priority="3353" operator="equal">
      <formula>"beter"</formula>
    </cfRule>
  </conditionalFormatting>
  <conditionalFormatting sqref="K124">
    <cfRule type="cellIs" dxfId="3294" priority="3346" operator="equal">
      <formula>"uitstekend"</formula>
    </cfRule>
    <cfRule type="cellIs" dxfId="3293" priority="3347" operator="equal">
      <formula>"goed"</formula>
    </cfRule>
    <cfRule type="cellIs" dxfId="3292" priority="3348" operator="equal">
      <formula>"niet voldaan"</formula>
    </cfRule>
    <cfRule type="cellIs" dxfId="3291" priority="3349" operator="equal">
      <formula>"beter"</formula>
    </cfRule>
  </conditionalFormatting>
  <conditionalFormatting sqref="K211">
    <cfRule type="cellIs" dxfId="3290" priority="3342" operator="equal">
      <formula>"uitstekend"</formula>
    </cfRule>
    <cfRule type="cellIs" dxfId="3289" priority="3343" operator="equal">
      <formula>"goed"</formula>
    </cfRule>
    <cfRule type="cellIs" dxfId="3288" priority="3344" operator="equal">
      <formula>"niet voldaan"</formula>
    </cfRule>
    <cfRule type="cellIs" dxfId="3287" priority="3345" operator="equal">
      <formula>"beter"</formula>
    </cfRule>
  </conditionalFormatting>
  <conditionalFormatting sqref="K42">
    <cfRule type="cellIs" dxfId="3286" priority="3338" operator="equal">
      <formula>"uitstekend"</formula>
    </cfRule>
    <cfRule type="cellIs" dxfId="3285" priority="3339" operator="equal">
      <formula>"goed"</formula>
    </cfRule>
    <cfRule type="cellIs" dxfId="3284" priority="3340" operator="equal">
      <formula>"niet voldaan"</formula>
    </cfRule>
    <cfRule type="cellIs" dxfId="3283" priority="3341" operator="equal">
      <formula>"beter"</formula>
    </cfRule>
  </conditionalFormatting>
  <conditionalFormatting sqref="K45">
    <cfRule type="cellIs" dxfId="3282" priority="3334" operator="equal">
      <formula>"uitstekend"</formula>
    </cfRule>
    <cfRule type="cellIs" dxfId="3281" priority="3335" operator="equal">
      <formula>"goed"</formula>
    </cfRule>
    <cfRule type="cellIs" dxfId="3280" priority="3336" operator="equal">
      <formula>"niet voldaan"</formula>
    </cfRule>
    <cfRule type="cellIs" dxfId="3279" priority="3337" operator="equal">
      <formula>"beter"</formula>
    </cfRule>
  </conditionalFormatting>
  <conditionalFormatting sqref="K60">
    <cfRule type="cellIs" dxfId="3278" priority="3330" operator="equal">
      <formula>"uitstekend"</formula>
    </cfRule>
    <cfRule type="cellIs" dxfId="3277" priority="3331" operator="equal">
      <formula>"goed"</formula>
    </cfRule>
    <cfRule type="cellIs" dxfId="3276" priority="3332" operator="equal">
      <formula>"niet voldaan"</formula>
    </cfRule>
    <cfRule type="cellIs" dxfId="3275" priority="3333" operator="equal">
      <formula>"beter"</formula>
    </cfRule>
  </conditionalFormatting>
  <conditionalFormatting sqref="J10">
    <cfRule type="expression" dxfId="3274" priority="3144">
      <formula>nBIN1=FALSE</formula>
    </cfRule>
  </conditionalFormatting>
  <conditionalFormatting sqref="J12:J14">
    <cfRule type="expression" dxfId="3273" priority="3143">
      <formula>nBIN1=FALSE</formula>
    </cfRule>
  </conditionalFormatting>
  <conditionalFormatting sqref="J17">
    <cfRule type="expression" dxfId="3272" priority="3142">
      <formula>nBIN1=FALSE</formula>
    </cfRule>
  </conditionalFormatting>
  <conditionalFormatting sqref="J15">
    <cfRule type="expression" dxfId="3271" priority="3141">
      <formula>nBIN1=FALSE</formula>
    </cfRule>
  </conditionalFormatting>
  <conditionalFormatting sqref="J28">
    <cfRule type="expression" dxfId="3270" priority="3140">
      <formula>nBIN1=FALSE</formula>
    </cfRule>
  </conditionalFormatting>
  <conditionalFormatting sqref="J38">
    <cfRule type="cellIs" dxfId="3269" priority="3136" operator="equal">
      <formula>"uitstekend"</formula>
    </cfRule>
    <cfRule type="cellIs" dxfId="3268" priority="3137" operator="equal">
      <formula>"goed"</formula>
    </cfRule>
    <cfRule type="cellIs" dxfId="3267" priority="3138" operator="equal">
      <formula>"niet voldaan"</formula>
    </cfRule>
    <cfRule type="cellIs" dxfId="3266" priority="3139" operator="equal">
      <formula>"beter"</formula>
    </cfRule>
  </conditionalFormatting>
  <conditionalFormatting sqref="J48">
    <cfRule type="cellIs" dxfId="3265" priority="3132" operator="equal">
      <formula>"uitstekend"</formula>
    </cfRule>
    <cfRule type="cellIs" dxfId="3264" priority="3133" operator="equal">
      <formula>"goed"</formula>
    </cfRule>
    <cfRule type="cellIs" dxfId="3263" priority="3134" operator="equal">
      <formula>"niet voldaan"</formula>
    </cfRule>
    <cfRule type="cellIs" dxfId="3262" priority="3135" operator="equal">
      <formula>"beter"</formula>
    </cfRule>
  </conditionalFormatting>
  <conditionalFormatting sqref="J109">
    <cfRule type="cellIs" dxfId="3261" priority="3084" operator="equal">
      <formula>"uitstekend"</formula>
    </cfRule>
    <cfRule type="cellIs" dxfId="3260" priority="3085" operator="equal">
      <formula>"goed"</formula>
    </cfRule>
    <cfRule type="cellIs" dxfId="3259" priority="3086" operator="equal">
      <formula>"niet voldaan"</formula>
    </cfRule>
    <cfRule type="cellIs" dxfId="3258" priority="3087" operator="equal">
      <formula>"beter"</formula>
    </cfRule>
  </conditionalFormatting>
  <conditionalFormatting sqref="J174">
    <cfRule type="cellIs" dxfId="3257" priority="3076" operator="equal">
      <formula>"uitstekend"</formula>
    </cfRule>
    <cfRule type="cellIs" dxfId="3256" priority="3077" operator="equal">
      <formula>"goed"</formula>
    </cfRule>
    <cfRule type="cellIs" dxfId="3255" priority="3078" operator="equal">
      <formula>"niet voldaan"</formula>
    </cfRule>
    <cfRule type="cellIs" dxfId="3254" priority="3079" operator="equal">
      <formula>"beter"</formula>
    </cfRule>
  </conditionalFormatting>
  <conditionalFormatting sqref="J137">
    <cfRule type="cellIs" dxfId="3253" priority="3128" operator="equal">
      <formula>"uitstekend"</formula>
    </cfRule>
    <cfRule type="cellIs" dxfId="3252" priority="3129" operator="equal">
      <formula>"goed"</formula>
    </cfRule>
    <cfRule type="cellIs" dxfId="3251" priority="3130" operator="equal">
      <formula>"niet voldaan"</formula>
    </cfRule>
    <cfRule type="cellIs" dxfId="3250" priority="3131" operator="equal">
      <formula>"beter"</formula>
    </cfRule>
  </conditionalFormatting>
  <conditionalFormatting sqref="J152">
    <cfRule type="cellIs" dxfId="3249" priority="3124" operator="equal">
      <formula>"uitstekend"</formula>
    </cfRule>
    <cfRule type="cellIs" dxfId="3248" priority="3125" operator="equal">
      <formula>"goed"</formula>
    </cfRule>
    <cfRule type="cellIs" dxfId="3247" priority="3126" operator="equal">
      <formula>"niet voldaan"</formula>
    </cfRule>
    <cfRule type="cellIs" dxfId="3246" priority="3127" operator="equal">
      <formula>"beter"</formula>
    </cfRule>
  </conditionalFormatting>
  <conditionalFormatting sqref="J154">
    <cfRule type="cellIs" dxfId="3245" priority="3120" operator="equal">
      <formula>"uitstekend"</formula>
    </cfRule>
    <cfRule type="cellIs" dxfId="3244" priority="3121" operator="equal">
      <formula>"goed"</formula>
    </cfRule>
    <cfRule type="cellIs" dxfId="3243" priority="3122" operator="equal">
      <formula>"niet voldaan"</formula>
    </cfRule>
    <cfRule type="cellIs" dxfId="3242" priority="3123" operator="equal">
      <formula>"beter"</formula>
    </cfRule>
  </conditionalFormatting>
  <conditionalFormatting sqref="J156">
    <cfRule type="cellIs" dxfId="3241" priority="3116" operator="equal">
      <formula>"uitstekend"</formula>
    </cfRule>
    <cfRule type="cellIs" dxfId="3240" priority="3117" operator="equal">
      <formula>"goed"</formula>
    </cfRule>
    <cfRule type="cellIs" dxfId="3239" priority="3118" operator="equal">
      <formula>"niet voldaan"</formula>
    </cfRule>
    <cfRule type="cellIs" dxfId="3238" priority="3119" operator="equal">
      <formula>"beter"</formula>
    </cfRule>
  </conditionalFormatting>
  <conditionalFormatting sqref="J158">
    <cfRule type="cellIs" dxfId="3237" priority="3112" operator="equal">
      <formula>"uitstekend"</formula>
    </cfRule>
    <cfRule type="cellIs" dxfId="3236" priority="3113" operator="equal">
      <formula>"goed"</formula>
    </cfRule>
    <cfRule type="cellIs" dxfId="3235" priority="3114" operator="equal">
      <formula>"niet voldaan"</formula>
    </cfRule>
    <cfRule type="cellIs" dxfId="3234" priority="3115" operator="equal">
      <formula>"beter"</formula>
    </cfRule>
  </conditionalFormatting>
  <conditionalFormatting sqref="J160">
    <cfRule type="cellIs" dxfId="3233" priority="3108" operator="equal">
      <formula>"uitstekend"</formula>
    </cfRule>
    <cfRule type="cellIs" dxfId="3232" priority="3109" operator="equal">
      <formula>"goed"</formula>
    </cfRule>
    <cfRule type="cellIs" dxfId="3231" priority="3110" operator="equal">
      <formula>"niet voldaan"</formula>
    </cfRule>
    <cfRule type="cellIs" dxfId="3230" priority="3111" operator="equal">
      <formula>"beter"</formula>
    </cfRule>
  </conditionalFormatting>
  <conditionalFormatting sqref="J162">
    <cfRule type="cellIs" dxfId="3229" priority="3104" operator="equal">
      <formula>"uitstekend"</formula>
    </cfRule>
    <cfRule type="cellIs" dxfId="3228" priority="3105" operator="equal">
      <formula>"goed"</formula>
    </cfRule>
    <cfRule type="cellIs" dxfId="3227" priority="3106" operator="equal">
      <formula>"niet voldaan"</formula>
    </cfRule>
    <cfRule type="cellIs" dxfId="3226" priority="3107" operator="equal">
      <formula>"beter"</formula>
    </cfRule>
  </conditionalFormatting>
  <conditionalFormatting sqref="J70">
    <cfRule type="cellIs" dxfId="3225" priority="3100" operator="equal">
      <formula>"uitstekend"</formula>
    </cfRule>
    <cfRule type="cellIs" dxfId="3224" priority="3101" operator="equal">
      <formula>"goed"</formula>
    </cfRule>
    <cfRule type="cellIs" dxfId="3223" priority="3102" operator="equal">
      <formula>"niet voldaan"</formula>
    </cfRule>
    <cfRule type="cellIs" dxfId="3222" priority="3103" operator="equal">
      <formula>"beter"</formula>
    </cfRule>
  </conditionalFormatting>
  <conditionalFormatting sqref="J103">
    <cfRule type="cellIs" dxfId="3221" priority="3096" operator="equal">
      <formula>"uitstekend"</formula>
    </cfRule>
    <cfRule type="cellIs" dxfId="3220" priority="3097" operator="equal">
      <formula>"goed"</formula>
    </cfRule>
    <cfRule type="cellIs" dxfId="3219" priority="3098" operator="equal">
      <formula>"niet voldaan"</formula>
    </cfRule>
    <cfRule type="cellIs" dxfId="3218" priority="3099" operator="equal">
      <formula>"beter"</formula>
    </cfRule>
  </conditionalFormatting>
  <conditionalFormatting sqref="J105">
    <cfRule type="cellIs" dxfId="3217" priority="3092" operator="equal">
      <formula>"uitstekend"</formula>
    </cfRule>
    <cfRule type="cellIs" dxfId="3216" priority="3093" operator="equal">
      <formula>"goed"</formula>
    </cfRule>
    <cfRule type="cellIs" dxfId="3215" priority="3094" operator="equal">
      <formula>"niet voldaan"</formula>
    </cfRule>
    <cfRule type="cellIs" dxfId="3214" priority="3095" operator="equal">
      <formula>"beter"</formula>
    </cfRule>
  </conditionalFormatting>
  <conditionalFormatting sqref="J107">
    <cfRule type="cellIs" dxfId="3213" priority="3088" operator="equal">
      <formula>"uitstekend"</formula>
    </cfRule>
    <cfRule type="cellIs" dxfId="3212" priority="3089" operator="equal">
      <formula>"goed"</formula>
    </cfRule>
    <cfRule type="cellIs" dxfId="3211" priority="3090" operator="equal">
      <formula>"niet voldaan"</formula>
    </cfRule>
    <cfRule type="cellIs" dxfId="3210" priority="3091" operator="equal">
      <formula>"beter"</formula>
    </cfRule>
  </conditionalFormatting>
  <conditionalFormatting sqref="J101">
    <cfRule type="cellIs" dxfId="3209" priority="3080" operator="equal">
      <formula>"uitstekend"</formula>
    </cfRule>
    <cfRule type="cellIs" dxfId="3208" priority="3081" operator="equal">
      <formula>"goed"</formula>
    </cfRule>
    <cfRule type="cellIs" dxfId="3207" priority="3082" operator="equal">
      <formula>"niet voldaan"</formula>
    </cfRule>
    <cfRule type="cellIs" dxfId="3206" priority="3083" operator="equal">
      <formula>"beter"</formula>
    </cfRule>
  </conditionalFormatting>
  <conditionalFormatting sqref="J208">
    <cfRule type="cellIs" dxfId="3205" priority="3072" operator="equal">
      <formula>"uitstekend"</formula>
    </cfRule>
    <cfRule type="cellIs" dxfId="3204" priority="3073" operator="equal">
      <formula>"goed"</formula>
    </cfRule>
    <cfRule type="cellIs" dxfId="3203" priority="3074" operator="equal">
      <formula>"niet voldaan"</formula>
    </cfRule>
    <cfRule type="cellIs" dxfId="3202" priority="3075" operator="equal">
      <formula>"beter"</formula>
    </cfRule>
  </conditionalFormatting>
  <conditionalFormatting sqref="J215">
    <cfRule type="cellIs" dxfId="3201" priority="3068" operator="equal">
      <formula>"uitstekend"</formula>
    </cfRule>
    <cfRule type="cellIs" dxfId="3200" priority="3069" operator="equal">
      <formula>"goed"</formula>
    </cfRule>
    <cfRule type="cellIs" dxfId="3199" priority="3070" operator="equal">
      <formula>"niet voldaan"</formula>
    </cfRule>
    <cfRule type="cellIs" dxfId="3198" priority="3071" operator="equal">
      <formula>"beter"</formula>
    </cfRule>
  </conditionalFormatting>
  <conditionalFormatting sqref="J18">
    <cfRule type="expression" dxfId="3197" priority="3067">
      <formula>nBIN1=FALSE</formula>
    </cfRule>
  </conditionalFormatting>
  <conditionalFormatting sqref="J26:J27">
    <cfRule type="expression" dxfId="3196" priority="3066">
      <formula>nBIN1=FALSE</formula>
    </cfRule>
  </conditionalFormatting>
  <conditionalFormatting sqref="J21">
    <cfRule type="expression" dxfId="3195" priority="3065">
      <formula>nBIN1=FALSE</formula>
    </cfRule>
  </conditionalFormatting>
  <conditionalFormatting sqref="J24">
    <cfRule type="expression" dxfId="3194" priority="3064">
      <formula>nBIN1=FALSE</formula>
    </cfRule>
  </conditionalFormatting>
  <conditionalFormatting sqref="J20">
    <cfRule type="expression" dxfId="3193" priority="3063">
      <formula>nBIN1=FALSE</formula>
    </cfRule>
  </conditionalFormatting>
  <conditionalFormatting sqref="J23">
    <cfRule type="expression" dxfId="3192" priority="3062">
      <formula>nBIN1=FALSE</formula>
    </cfRule>
  </conditionalFormatting>
  <conditionalFormatting sqref="J9">
    <cfRule type="expression" dxfId="3191" priority="3061">
      <formula>nBIN1=FALSE</formula>
    </cfRule>
  </conditionalFormatting>
  <conditionalFormatting sqref="J32">
    <cfRule type="expression" dxfId="3190" priority="3060">
      <formula>nBIN1=FALSE</formula>
    </cfRule>
  </conditionalFormatting>
  <conditionalFormatting sqref="J33">
    <cfRule type="expression" dxfId="3189" priority="3059">
      <formula>nBIN1=FALSE</formula>
    </cfRule>
  </conditionalFormatting>
  <conditionalFormatting sqref="J36">
    <cfRule type="expression" dxfId="3188" priority="3058">
      <formula>nBIN1=FALSE</formula>
    </cfRule>
  </conditionalFormatting>
  <conditionalFormatting sqref="J37">
    <cfRule type="expression" dxfId="3187" priority="3057">
      <formula>nBIN1=FALSE</formula>
    </cfRule>
  </conditionalFormatting>
  <conditionalFormatting sqref="J39">
    <cfRule type="expression" dxfId="3186" priority="3056">
      <formula>nBIN1=FALSE</formula>
    </cfRule>
  </conditionalFormatting>
  <conditionalFormatting sqref="J40">
    <cfRule type="expression" dxfId="3185" priority="3055">
      <formula>nBIN1=FALSE</formula>
    </cfRule>
  </conditionalFormatting>
  <conditionalFormatting sqref="J43">
    <cfRule type="expression" dxfId="3184" priority="3054">
      <formula>nBIN1=FALSE</formula>
    </cfRule>
  </conditionalFormatting>
  <conditionalFormatting sqref="J46:J47">
    <cfRule type="expression" dxfId="3183" priority="3053">
      <formula>nBIN1=FALSE</formula>
    </cfRule>
  </conditionalFormatting>
  <conditionalFormatting sqref="J49:J50">
    <cfRule type="expression" dxfId="3182" priority="3052">
      <formula>nBIN1=FALSE</formula>
    </cfRule>
  </conditionalFormatting>
  <conditionalFormatting sqref="J53:J55">
    <cfRule type="expression" dxfId="3181" priority="3051">
      <formula>nBIN1=FALSE</formula>
    </cfRule>
  </conditionalFormatting>
  <conditionalFormatting sqref="J58">
    <cfRule type="expression" dxfId="3180" priority="3050">
      <formula>nBIN1=FALSE</formula>
    </cfRule>
  </conditionalFormatting>
  <conditionalFormatting sqref="J61:J62">
    <cfRule type="expression" dxfId="3179" priority="3049">
      <formula>nBIN1=FALSE</formula>
    </cfRule>
  </conditionalFormatting>
  <conditionalFormatting sqref="J65">
    <cfRule type="expression" dxfId="3178" priority="3048">
      <formula>nBIN1=FALSE</formula>
    </cfRule>
  </conditionalFormatting>
  <conditionalFormatting sqref="J68:J69">
    <cfRule type="expression" dxfId="3177" priority="3047">
      <formula>nBIN1=FALSE</formula>
    </cfRule>
  </conditionalFormatting>
  <conditionalFormatting sqref="J71:J72">
    <cfRule type="expression" dxfId="3176" priority="3046">
      <formula>nBIN1=FALSE</formula>
    </cfRule>
  </conditionalFormatting>
  <conditionalFormatting sqref="J75">
    <cfRule type="expression" dxfId="3175" priority="3045">
      <formula>nBIN1=FALSE</formula>
    </cfRule>
  </conditionalFormatting>
  <conditionalFormatting sqref="J80:J87">
    <cfRule type="expression" dxfId="3174" priority="3044">
      <formula>nBIN1=FALSE</formula>
    </cfRule>
  </conditionalFormatting>
  <conditionalFormatting sqref="J90:J93">
    <cfRule type="expression" dxfId="3173" priority="3043">
      <formula>nBIN1=FALSE</formula>
    </cfRule>
  </conditionalFormatting>
  <conditionalFormatting sqref="J96:J100">
    <cfRule type="expression" dxfId="3172" priority="3042">
      <formula>nBIN1=FALSE</formula>
    </cfRule>
  </conditionalFormatting>
  <conditionalFormatting sqref="J102">
    <cfRule type="expression" dxfId="3171" priority="3041">
      <formula>nBIN1=FALSE</formula>
    </cfRule>
  </conditionalFormatting>
  <conditionalFormatting sqref="J104">
    <cfRule type="expression" dxfId="3170" priority="3040">
      <formula>nBIN1=FALSE</formula>
    </cfRule>
  </conditionalFormatting>
  <conditionalFormatting sqref="J106">
    <cfRule type="expression" dxfId="3169" priority="3039">
      <formula>nBIN1=FALSE</formula>
    </cfRule>
  </conditionalFormatting>
  <conditionalFormatting sqref="J108">
    <cfRule type="expression" dxfId="3168" priority="3038">
      <formula>nBIN1=FALSE</formula>
    </cfRule>
  </conditionalFormatting>
  <conditionalFormatting sqref="J110">
    <cfRule type="expression" dxfId="3167" priority="3037">
      <formula>nBIN1=FALSE</formula>
    </cfRule>
  </conditionalFormatting>
  <conditionalFormatting sqref="J113:J122">
    <cfRule type="expression" dxfId="3166" priority="3036">
      <formula>nBIN1=FALSE</formula>
    </cfRule>
  </conditionalFormatting>
  <conditionalFormatting sqref="J125">
    <cfRule type="expression" dxfId="3165" priority="3035">
      <formula>nBIN1=FALSE</formula>
    </cfRule>
  </conditionalFormatting>
  <conditionalFormatting sqref="J128:J129">
    <cfRule type="expression" dxfId="3164" priority="3034">
      <formula>nBIN1=FALSE</formula>
    </cfRule>
  </conditionalFormatting>
  <conditionalFormatting sqref="J132">
    <cfRule type="expression" dxfId="3163" priority="3033">
      <formula>nBIN1=FALSE</formula>
    </cfRule>
  </conditionalFormatting>
  <conditionalFormatting sqref="J135">
    <cfRule type="expression" dxfId="3162" priority="3032">
      <formula>nBIN1=FALSE</formula>
    </cfRule>
  </conditionalFormatting>
  <conditionalFormatting sqref="J138">
    <cfRule type="expression" dxfId="3161" priority="3031">
      <formula>nBIN1=FALSE</formula>
    </cfRule>
  </conditionalFormatting>
  <conditionalFormatting sqref="J141">
    <cfRule type="expression" dxfId="3160" priority="3030">
      <formula>nBIN1=FALSE</formula>
    </cfRule>
  </conditionalFormatting>
  <conditionalFormatting sqref="J144:J146">
    <cfRule type="expression" dxfId="3159" priority="3029">
      <formula>nBIN1=FALSE</formula>
    </cfRule>
  </conditionalFormatting>
  <conditionalFormatting sqref="J149:J151">
    <cfRule type="expression" dxfId="3158" priority="3028">
      <formula>nBIN1=FALSE</formula>
    </cfRule>
  </conditionalFormatting>
  <conditionalFormatting sqref="J153">
    <cfRule type="expression" dxfId="3157" priority="3027">
      <formula>nBIN1=FALSE</formula>
    </cfRule>
  </conditionalFormatting>
  <conditionalFormatting sqref="J155">
    <cfRule type="expression" dxfId="3156" priority="3026">
      <formula>nBIN1=FALSE</formula>
    </cfRule>
  </conditionalFormatting>
  <conditionalFormatting sqref="J157">
    <cfRule type="expression" dxfId="3155" priority="3025">
      <formula>nBIN1=FALSE</formula>
    </cfRule>
  </conditionalFormatting>
  <conditionalFormatting sqref="J159">
    <cfRule type="expression" dxfId="3154" priority="3024">
      <formula>nBIN1=FALSE</formula>
    </cfRule>
  </conditionalFormatting>
  <conditionalFormatting sqref="J161">
    <cfRule type="expression" dxfId="3153" priority="3023">
      <formula>nBIN1=FALSE</formula>
    </cfRule>
  </conditionalFormatting>
  <conditionalFormatting sqref="J163">
    <cfRule type="expression" dxfId="3152" priority="3022">
      <formula>nBIN1=FALSE</formula>
    </cfRule>
  </conditionalFormatting>
  <conditionalFormatting sqref="J168">
    <cfRule type="expression" dxfId="3151" priority="3021">
      <formula>nBIN1=FALSE</formula>
    </cfRule>
  </conditionalFormatting>
  <conditionalFormatting sqref="J171:J173">
    <cfRule type="expression" dxfId="3150" priority="3020">
      <formula>nBIN1=FALSE</formula>
    </cfRule>
  </conditionalFormatting>
  <conditionalFormatting sqref="J175">
    <cfRule type="expression" dxfId="3149" priority="3019">
      <formula>nBIN1=FALSE</formula>
    </cfRule>
  </conditionalFormatting>
  <conditionalFormatting sqref="J178:J180">
    <cfRule type="expression" dxfId="3148" priority="3018">
      <formula>nBIN1=FALSE</formula>
    </cfRule>
  </conditionalFormatting>
  <conditionalFormatting sqref="J183:J185">
    <cfRule type="expression" dxfId="3147" priority="3017">
      <formula>nBIN1=FALSE</formula>
    </cfRule>
  </conditionalFormatting>
  <conditionalFormatting sqref="J188:J189">
    <cfRule type="expression" dxfId="3146" priority="3016">
      <formula>nBIN1=FALSE</formula>
    </cfRule>
  </conditionalFormatting>
  <conditionalFormatting sqref="J192">
    <cfRule type="expression" dxfId="3145" priority="3015">
      <formula>nBIN1=FALSE</formula>
    </cfRule>
  </conditionalFormatting>
  <conditionalFormatting sqref="J195:J196">
    <cfRule type="expression" dxfId="3144" priority="3014">
      <formula>nBIN1=FALSE</formula>
    </cfRule>
  </conditionalFormatting>
  <conditionalFormatting sqref="J199:J202">
    <cfRule type="expression" dxfId="3143" priority="3013">
      <formula>nBIN1=FALSE</formula>
    </cfRule>
  </conditionalFormatting>
  <conditionalFormatting sqref="J205:J207">
    <cfRule type="expression" dxfId="3142" priority="3012">
      <formula>nBIN1=FALSE</formula>
    </cfRule>
  </conditionalFormatting>
  <conditionalFormatting sqref="J209">
    <cfRule type="expression" dxfId="3141" priority="3011">
      <formula>nBIN1=FALSE</formula>
    </cfRule>
  </conditionalFormatting>
  <conditionalFormatting sqref="J212:J214">
    <cfRule type="expression" dxfId="3140" priority="3010">
      <formula>nBIN1=FALSE</formula>
    </cfRule>
  </conditionalFormatting>
  <conditionalFormatting sqref="J216">
    <cfRule type="expression" dxfId="3139" priority="3009">
      <formula>nBIN1=FALSE</formula>
    </cfRule>
  </conditionalFormatting>
  <conditionalFormatting sqref="J219:J222">
    <cfRule type="expression" dxfId="3138" priority="3008">
      <formula>nBIN1=FALSE</formula>
    </cfRule>
  </conditionalFormatting>
  <conditionalFormatting sqref="J225">
    <cfRule type="expression" dxfId="3137" priority="3007">
      <formula>nBIN1=FALSE</formula>
    </cfRule>
  </conditionalFormatting>
  <conditionalFormatting sqref="J226:J228">
    <cfRule type="expression" dxfId="3136" priority="3006">
      <formula>nBIN1=FALSE</formula>
    </cfRule>
  </conditionalFormatting>
  <conditionalFormatting sqref="J231:J232">
    <cfRule type="expression" dxfId="3135" priority="3005">
      <formula>nBIN1=FALSE</formula>
    </cfRule>
  </conditionalFormatting>
  <conditionalFormatting sqref="J237">
    <cfRule type="expression" dxfId="3134" priority="3004">
      <formula>nBIN1=FALSE</formula>
    </cfRule>
  </conditionalFormatting>
  <conditionalFormatting sqref="J240">
    <cfRule type="expression" dxfId="3133" priority="3003">
      <formula>nBIN1=FALSE</formula>
    </cfRule>
  </conditionalFormatting>
  <conditionalFormatting sqref="J243">
    <cfRule type="expression" dxfId="3132" priority="3002">
      <formula>nBIN1=FALSE</formula>
    </cfRule>
  </conditionalFormatting>
  <conditionalFormatting sqref="J246">
    <cfRule type="expression" dxfId="3131" priority="3001">
      <formula>nBIN1=FALSE</formula>
    </cfRule>
  </conditionalFormatting>
  <conditionalFormatting sqref="J249:J250">
    <cfRule type="expression" dxfId="3130" priority="3000">
      <formula>nBIN1=FALSE</formula>
    </cfRule>
  </conditionalFormatting>
  <conditionalFormatting sqref="J253:J254">
    <cfRule type="expression" dxfId="3129" priority="2999">
      <formula>nBIN1=FALSE</formula>
    </cfRule>
  </conditionalFormatting>
  <conditionalFormatting sqref="J257:J259">
    <cfRule type="expression" dxfId="3128" priority="2998">
      <formula>nBIN1=FALSE</formula>
    </cfRule>
  </conditionalFormatting>
  <conditionalFormatting sqref="J262:J265">
    <cfRule type="expression" dxfId="3127" priority="2997">
      <formula>nBIN1=FALSE</formula>
    </cfRule>
  </conditionalFormatting>
  <conditionalFormatting sqref="G15">
    <cfRule type="cellIs" dxfId="3126" priority="2990" operator="equal">
      <formula>"voldaan"</formula>
    </cfRule>
  </conditionalFormatting>
  <conditionalFormatting sqref="G15">
    <cfRule type="cellIs" dxfId="3125" priority="2991" operator="equal">
      <formula>"uitstekend"</formula>
    </cfRule>
    <cfRule type="cellIs" dxfId="3124" priority="2992" operator="equal">
      <formula>"goed"</formula>
    </cfRule>
    <cfRule type="cellIs" dxfId="3123" priority="2993" operator="equal">
      <formula>"niet voldaan"</formula>
    </cfRule>
    <cfRule type="expression" dxfId="3122" priority="2994">
      <formula>G15="beter"</formula>
    </cfRule>
  </conditionalFormatting>
  <conditionalFormatting sqref="G15">
    <cfRule type="cellIs" dxfId="3121" priority="2995" operator="equal">
      <formula>"vrij"</formula>
    </cfRule>
    <cfRule type="cellIs" dxfId="3120" priority="2996" operator="equal">
      <formula>"verplicht"</formula>
    </cfRule>
  </conditionalFormatting>
  <conditionalFormatting sqref="G34">
    <cfRule type="expression" dxfId="3119" priority="2989">
      <formula>nBIN1=FALSE</formula>
    </cfRule>
  </conditionalFormatting>
  <conditionalFormatting sqref="G10">
    <cfRule type="cellIs" dxfId="3118" priority="2982" operator="equal">
      <formula>"voldaan"</formula>
    </cfRule>
    <cfRule type="cellIs" dxfId="3117" priority="2983" operator="equal">
      <formula>"uitstekend"</formula>
    </cfRule>
    <cfRule type="cellIs" dxfId="3116" priority="2984" operator="equal">
      <formula>"goed"</formula>
    </cfRule>
    <cfRule type="cellIs" dxfId="3115" priority="2985" operator="equal">
      <formula>"niet voldaan"</formula>
    </cfRule>
    <cfRule type="expression" dxfId="3114" priority="2986">
      <formula>G10="beter"</formula>
    </cfRule>
    <cfRule type="cellIs" dxfId="3113" priority="2987" operator="equal">
      <formula>"vrij"</formula>
    </cfRule>
    <cfRule type="cellIs" dxfId="3112" priority="2988" operator="equal">
      <formula>"verplicht"</formula>
    </cfRule>
  </conditionalFormatting>
  <conditionalFormatting sqref="G18">
    <cfRule type="cellIs" dxfId="3111" priority="2975" operator="equal">
      <formula>"voldaan"</formula>
    </cfRule>
  </conditionalFormatting>
  <conditionalFormatting sqref="G18">
    <cfRule type="cellIs" dxfId="3110" priority="2976" operator="equal">
      <formula>"uitstekend"</formula>
    </cfRule>
    <cfRule type="cellIs" dxfId="3109" priority="2977" operator="equal">
      <formula>"goed"</formula>
    </cfRule>
    <cfRule type="cellIs" dxfId="3108" priority="2978" operator="equal">
      <formula>"niet voldaan"</formula>
    </cfRule>
    <cfRule type="expression" dxfId="3107" priority="2979">
      <formula>G18="beter"</formula>
    </cfRule>
  </conditionalFormatting>
  <conditionalFormatting sqref="G18">
    <cfRule type="cellIs" dxfId="3106" priority="2980" operator="equal">
      <formula>"vrij"</formula>
    </cfRule>
    <cfRule type="cellIs" dxfId="3105" priority="2981" operator="equal">
      <formula>"verplicht"</formula>
    </cfRule>
  </conditionalFormatting>
  <conditionalFormatting sqref="G21">
    <cfRule type="cellIs" dxfId="3104" priority="2968" operator="equal">
      <formula>"voldaan"</formula>
    </cfRule>
  </conditionalFormatting>
  <conditionalFormatting sqref="G21">
    <cfRule type="cellIs" dxfId="3103" priority="2969" operator="equal">
      <formula>"uitstekend"</formula>
    </cfRule>
    <cfRule type="cellIs" dxfId="3102" priority="2970" operator="equal">
      <formula>"goed"</formula>
    </cfRule>
    <cfRule type="cellIs" dxfId="3101" priority="2971" operator="equal">
      <formula>"niet voldaan"</formula>
    </cfRule>
    <cfRule type="expression" dxfId="3100" priority="2972">
      <formula>G21="beter"</formula>
    </cfRule>
  </conditionalFormatting>
  <conditionalFormatting sqref="G21">
    <cfRule type="cellIs" dxfId="3099" priority="2973" operator="equal">
      <formula>"vrij"</formula>
    </cfRule>
    <cfRule type="cellIs" dxfId="3098" priority="2974" operator="equal">
      <formula>"verplicht"</formula>
    </cfRule>
  </conditionalFormatting>
  <conditionalFormatting sqref="G24">
    <cfRule type="cellIs" dxfId="3097" priority="2961" operator="equal">
      <formula>"voldaan"</formula>
    </cfRule>
  </conditionalFormatting>
  <conditionalFormatting sqref="G24">
    <cfRule type="cellIs" dxfId="3096" priority="2962" operator="equal">
      <formula>"uitstekend"</formula>
    </cfRule>
    <cfRule type="cellIs" dxfId="3095" priority="2963" operator="equal">
      <formula>"goed"</formula>
    </cfRule>
    <cfRule type="cellIs" dxfId="3094" priority="2964" operator="equal">
      <formula>"niet voldaan"</formula>
    </cfRule>
    <cfRule type="expression" dxfId="3093" priority="2965">
      <formula>G24="beter"</formula>
    </cfRule>
  </conditionalFormatting>
  <conditionalFormatting sqref="G24">
    <cfRule type="cellIs" dxfId="3092" priority="2966" operator="equal">
      <formula>"vrij"</formula>
    </cfRule>
    <cfRule type="cellIs" dxfId="3091" priority="2967" operator="equal">
      <formula>"verplicht"</formula>
    </cfRule>
  </conditionalFormatting>
  <conditionalFormatting sqref="M55 M58 M61:M62 M65 M68:M69 M75 M72:M73">
    <cfRule type="expression" dxfId="3090" priority="185">
      <formula>nBIN1=FALSE</formula>
    </cfRule>
  </conditionalFormatting>
  <conditionalFormatting sqref="M80">
    <cfRule type="expression" dxfId="3089" priority="184">
      <formula>nBIN1=FALSE</formula>
    </cfRule>
  </conditionalFormatting>
  <conditionalFormatting sqref="M96 M98:M100">
    <cfRule type="expression" dxfId="3088" priority="182">
      <formula>nBIN1=FALSE</formula>
    </cfRule>
  </conditionalFormatting>
  <conditionalFormatting sqref="M132">
    <cfRule type="expression" dxfId="3087" priority="180">
      <formula>nBIN1=FALSE</formula>
    </cfRule>
  </conditionalFormatting>
  <conditionalFormatting sqref="M90:M93">
    <cfRule type="expression" dxfId="3086" priority="183">
      <formula>nBIN1=FALSE</formula>
    </cfRule>
  </conditionalFormatting>
  <conditionalFormatting sqref="M113:M122">
    <cfRule type="expression" dxfId="3085" priority="181">
      <formula>nBIN1=FALSE</formula>
    </cfRule>
  </conditionalFormatting>
  <conditionalFormatting sqref="M135">
    <cfRule type="expression" dxfId="3084" priority="179">
      <formula>nBIN1=FALSE</formula>
    </cfRule>
  </conditionalFormatting>
  <conditionalFormatting sqref="M144:M146">
    <cfRule type="expression" dxfId="3083" priority="178">
      <formula>nBIN1=FALSE</formula>
    </cfRule>
  </conditionalFormatting>
  <conditionalFormatting sqref="M141">
    <cfRule type="expression" dxfId="3082" priority="177">
      <formula>nBIN1=FALSE</formula>
    </cfRule>
  </conditionalFormatting>
  <conditionalFormatting sqref="M188:M189">
    <cfRule type="expression" dxfId="3081" priority="172">
      <formula>nBIN1=FALSE</formula>
    </cfRule>
  </conditionalFormatting>
  <conditionalFormatting sqref="M168">
    <cfRule type="expression" dxfId="3080" priority="176">
      <formula>nBIN1=FALSE</formula>
    </cfRule>
  </conditionalFormatting>
  <conditionalFormatting sqref="M171:M172">
    <cfRule type="expression" dxfId="3079" priority="175">
      <formula>nBIN1=FALSE</formula>
    </cfRule>
  </conditionalFormatting>
  <conditionalFormatting sqref="M178:M180">
    <cfRule type="expression" dxfId="3078" priority="174">
      <formula>nBIN1=FALSE</formula>
    </cfRule>
  </conditionalFormatting>
  <conditionalFormatting sqref="M183:M185">
    <cfRule type="expression" dxfId="3077" priority="173">
      <formula>nBIN1=FALSE</formula>
    </cfRule>
  </conditionalFormatting>
  <conditionalFormatting sqref="M201:M202">
    <cfRule type="expression" dxfId="3076" priority="169">
      <formula>nBIN1=FALSE</formula>
    </cfRule>
  </conditionalFormatting>
  <conditionalFormatting sqref="M195:M196">
    <cfRule type="expression" dxfId="3075" priority="171">
      <formula>nBIN1=FALSE</formula>
    </cfRule>
  </conditionalFormatting>
  <conditionalFormatting sqref="M199:M200">
    <cfRule type="expression" dxfId="3074" priority="170">
      <formula>nBIN1=FALSE</formula>
    </cfRule>
  </conditionalFormatting>
  <conditionalFormatting sqref="M205">
    <cfRule type="expression" dxfId="3073" priority="168">
      <formula>nBIN1=FALSE</formula>
    </cfRule>
  </conditionalFormatting>
  <conditionalFormatting sqref="M212:M214">
    <cfRule type="expression" dxfId="3072" priority="167">
      <formula>nBIN1=FALSE</formula>
    </cfRule>
  </conditionalFormatting>
  <conditionalFormatting sqref="M219:M222">
    <cfRule type="expression" dxfId="3071" priority="166">
      <formula>nBIN1=FALSE</formula>
    </cfRule>
  </conditionalFormatting>
  <conditionalFormatting sqref="M225:M228">
    <cfRule type="expression" dxfId="3070" priority="165">
      <formula>nBIN1=FALSE</formula>
    </cfRule>
  </conditionalFormatting>
  <conditionalFormatting sqref="M50">
    <cfRule type="expression" dxfId="3069" priority="164">
      <formula>nBIN1=FALSE</formula>
    </cfRule>
  </conditionalFormatting>
  <conditionalFormatting sqref="M66">
    <cfRule type="expression" dxfId="3068" priority="163">
      <formula>nBIN1=FALSE</formula>
    </cfRule>
  </conditionalFormatting>
  <conditionalFormatting sqref="M63">
    <cfRule type="expression" dxfId="3067" priority="162">
      <formula>nBIN1=FALSE</formula>
    </cfRule>
  </conditionalFormatting>
  <conditionalFormatting sqref="M51">
    <cfRule type="expression" dxfId="3066" priority="161">
      <formula>nBIN1=FALSE</formula>
    </cfRule>
  </conditionalFormatting>
  <conditionalFormatting sqref="M56">
    <cfRule type="expression" dxfId="3065" priority="160">
      <formula>nBIN1=FALSE</formula>
    </cfRule>
  </conditionalFormatting>
  <conditionalFormatting sqref="M78">
    <cfRule type="expression" dxfId="3064" priority="159">
      <formula>nBIN1=FALSE</formula>
    </cfRule>
  </conditionalFormatting>
  <conditionalFormatting sqref="M88">
    <cfRule type="expression" dxfId="3063" priority="158">
      <formula>nBIN1=FALSE</formula>
    </cfRule>
  </conditionalFormatting>
  <conditionalFormatting sqref="M94">
    <cfRule type="expression" dxfId="3062" priority="157">
      <formula>nBIN1=FALSE</formula>
    </cfRule>
  </conditionalFormatting>
  <conditionalFormatting sqref="M130">
    <cfRule type="expression" dxfId="3061" priority="156">
      <formula>nBIN1=FALSE</formula>
    </cfRule>
  </conditionalFormatting>
  <conditionalFormatting sqref="M123">
    <cfRule type="expression" dxfId="3060" priority="155">
      <formula>nBIN1=FALSE</formula>
    </cfRule>
  </conditionalFormatting>
  <conditionalFormatting sqref="M111">
    <cfRule type="expression" dxfId="3059" priority="154">
      <formula>nBIN1=FALSE</formula>
    </cfRule>
  </conditionalFormatting>
  <conditionalFormatting sqref="M139">
    <cfRule type="expression" dxfId="3058" priority="153">
      <formula>nBIN1=FALSE</formula>
    </cfRule>
  </conditionalFormatting>
  <conditionalFormatting sqref="M133">
    <cfRule type="expression" dxfId="3057" priority="152">
      <formula>nBIN1=FALSE</formula>
    </cfRule>
  </conditionalFormatting>
  <conditionalFormatting sqref="M142">
    <cfRule type="expression" dxfId="3056" priority="151">
      <formula>nBIN1=FALSE</formula>
    </cfRule>
  </conditionalFormatting>
  <conditionalFormatting sqref="M147">
    <cfRule type="expression" dxfId="3055" priority="150">
      <formula>nBIN1=FALSE</formula>
    </cfRule>
  </conditionalFormatting>
  <conditionalFormatting sqref="M164">
    <cfRule type="expression" dxfId="3054" priority="149">
      <formula>nBIN1=FALSE</formula>
    </cfRule>
  </conditionalFormatting>
  <conditionalFormatting sqref="M166">
    <cfRule type="expression" dxfId="3053" priority="148">
      <formula>nBIN1=FALSE</formula>
    </cfRule>
  </conditionalFormatting>
  <conditionalFormatting sqref="M169">
    <cfRule type="expression" dxfId="3052" priority="147">
      <formula>nBIN1=FALSE</formula>
    </cfRule>
  </conditionalFormatting>
  <conditionalFormatting sqref="M176">
    <cfRule type="expression" dxfId="3051" priority="146">
      <formula>nBIN1=FALSE</formula>
    </cfRule>
  </conditionalFormatting>
  <conditionalFormatting sqref="M181">
    <cfRule type="expression" dxfId="3050" priority="145">
      <formula>nBIN1=FALSE</formula>
    </cfRule>
  </conditionalFormatting>
  <conditionalFormatting sqref="M186">
    <cfRule type="expression" dxfId="3049" priority="144">
      <formula>nBIN1=FALSE</formula>
    </cfRule>
  </conditionalFormatting>
  <conditionalFormatting sqref="M190">
    <cfRule type="expression" dxfId="3048" priority="143">
      <formula>nBIN1=FALSE</formula>
    </cfRule>
  </conditionalFormatting>
  <conditionalFormatting sqref="M193">
    <cfRule type="expression" dxfId="3047" priority="142">
      <formula>nBIN1=FALSE</formula>
    </cfRule>
  </conditionalFormatting>
  <conditionalFormatting sqref="M197">
    <cfRule type="expression" dxfId="3046" priority="141">
      <formula>nBIN1=FALSE</formula>
    </cfRule>
  </conditionalFormatting>
  <conditionalFormatting sqref="M203">
    <cfRule type="expression" dxfId="3045" priority="140">
      <formula>nBIN1=FALSE</formula>
    </cfRule>
  </conditionalFormatting>
  <conditionalFormatting sqref="M210">
    <cfRule type="expression" dxfId="3044" priority="139">
      <formula>nBIN1=FALSE</formula>
    </cfRule>
  </conditionalFormatting>
  <conditionalFormatting sqref="M217">
    <cfRule type="expression" dxfId="3043" priority="138">
      <formula>nBIN1=FALSE</formula>
    </cfRule>
  </conditionalFormatting>
  <conditionalFormatting sqref="M223">
    <cfRule type="expression" dxfId="3042" priority="137">
      <formula>nBIN1=FALSE</formula>
    </cfRule>
  </conditionalFormatting>
  <conditionalFormatting sqref="M229">
    <cfRule type="expression" dxfId="3041" priority="136">
      <formula>nBIN1=FALSE</formula>
    </cfRule>
  </conditionalFormatting>
  <conditionalFormatting sqref="M235">
    <cfRule type="expression" dxfId="3040" priority="135">
      <formula>nBIN1=FALSE</formula>
    </cfRule>
  </conditionalFormatting>
  <conditionalFormatting sqref="M126">
    <cfRule type="expression" dxfId="3039" priority="134">
      <formula>nBIN1=FALSE</formula>
    </cfRule>
  </conditionalFormatting>
  <conditionalFormatting sqref="M125">
    <cfRule type="expression" dxfId="3038" priority="133">
      <formula>nBIN1=FALSE</formula>
    </cfRule>
  </conditionalFormatting>
  <conditionalFormatting sqref="M8">
    <cfRule type="cellIs" dxfId="3037" priority="132" operator="equal">
      <formula>"nok"</formula>
    </cfRule>
  </conditionalFormatting>
  <conditionalFormatting sqref="M8">
    <cfRule type="cellIs" dxfId="3036" priority="131" operator="equal">
      <formula>"niet voldaan"</formula>
    </cfRule>
  </conditionalFormatting>
  <conditionalFormatting sqref="M11">
    <cfRule type="cellIs" dxfId="3035" priority="130" operator="equal">
      <formula>"nok"</formula>
    </cfRule>
  </conditionalFormatting>
  <conditionalFormatting sqref="M11">
    <cfRule type="cellIs" dxfId="3034" priority="129" operator="equal">
      <formula>"niet voldaan"</formula>
    </cfRule>
  </conditionalFormatting>
  <conditionalFormatting sqref="M16">
    <cfRule type="cellIs" dxfId="3033" priority="128" operator="equal">
      <formula>"nok"</formula>
    </cfRule>
  </conditionalFormatting>
  <conditionalFormatting sqref="M16">
    <cfRule type="cellIs" dxfId="3032" priority="127" operator="equal">
      <formula>"niet voldaan"</formula>
    </cfRule>
  </conditionalFormatting>
  <conditionalFormatting sqref="M19">
    <cfRule type="cellIs" dxfId="3031" priority="126" operator="equal">
      <formula>"nok"</formula>
    </cfRule>
  </conditionalFormatting>
  <conditionalFormatting sqref="M19">
    <cfRule type="cellIs" dxfId="3030" priority="125" operator="equal">
      <formula>"niet voldaan"</formula>
    </cfRule>
  </conditionalFormatting>
  <conditionalFormatting sqref="M22">
    <cfRule type="cellIs" dxfId="3029" priority="124" operator="equal">
      <formula>"nok"</formula>
    </cfRule>
  </conditionalFormatting>
  <conditionalFormatting sqref="M22">
    <cfRule type="cellIs" dxfId="3028" priority="123" operator="equal">
      <formula>"niet voldaan"</formula>
    </cfRule>
  </conditionalFormatting>
  <conditionalFormatting sqref="M25">
    <cfRule type="cellIs" dxfId="3027" priority="122" operator="equal">
      <formula>"nok"</formula>
    </cfRule>
  </conditionalFormatting>
  <conditionalFormatting sqref="M25">
    <cfRule type="cellIs" dxfId="3026" priority="121" operator="equal">
      <formula>"niet voldaan"</formula>
    </cfRule>
  </conditionalFormatting>
  <conditionalFormatting sqref="M31">
    <cfRule type="cellIs" dxfId="3025" priority="120" operator="equal">
      <formula>"nok"</formula>
    </cfRule>
  </conditionalFormatting>
  <conditionalFormatting sqref="M31">
    <cfRule type="cellIs" dxfId="3024" priority="119" operator="equal">
      <formula>"niet voldaan"</formula>
    </cfRule>
  </conditionalFormatting>
  <conditionalFormatting sqref="M35">
    <cfRule type="cellIs" dxfId="3023" priority="118" operator="equal">
      <formula>"nok"</formula>
    </cfRule>
  </conditionalFormatting>
  <conditionalFormatting sqref="M35">
    <cfRule type="cellIs" dxfId="3022" priority="117" operator="equal">
      <formula>"niet voldaan"</formula>
    </cfRule>
  </conditionalFormatting>
  <conditionalFormatting sqref="M38">
    <cfRule type="cellIs" dxfId="3021" priority="116" operator="equal">
      <formula>"nok"</formula>
    </cfRule>
  </conditionalFormatting>
  <conditionalFormatting sqref="M38">
    <cfRule type="cellIs" dxfId="3020" priority="115" operator="equal">
      <formula>"niet voldaan"</formula>
    </cfRule>
  </conditionalFormatting>
  <conditionalFormatting sqref="M42">
    <cfRule type="cellIs" dxfId="3019" priority="114" operator="equal">
      <formula>"nok"</formula>
    </cfRule>
  </conditionalFormatting>
  <conditionalFormatting sqref="M42">
    <cfRule type="cellIs" dxfId="3018" priority="113" operator="equal">
      <formula>"niet voldaan"</formula>
    </cfRule>
  </conditionalFormatting>
  <conditionalFormatting sqref="M45">
    <cfRule type="cellIs" dxfId="3017" priority="112" operator="equal">
      <formula>"nok"</formula>
    </cfRule>
  </conditionalFormatting>
  <conditionalFormatting sqref="M45">
    <cfRule type="cellIs" dxfId="3016" priority="111" operator="equal">
      <formula>"niet voldaan"</formula>
    </cfRule>
  </conditionalFormatting>
  <conditionalFormatting sqref="M48">
    <cfRule type="cellIs" dxfId="3015" priority="110" operator="equal">
      <formula>"nok"</formula>
    </cfRule>
  </conditionalFormatting>
  <conditionalFormatting sqref="M48">
    <cfRule type="cellIs" dxfId="3014" priority="109" operator="equal">
      <formula>"niet voldaan"</formula>
    </cfRule>
  </conditionalFormatting>
  <conditionalFormatting sqref="M52">
    <cfRule type="cellIs" dxfId="3013" priority="108" operator="equal">
      <formula>"nok"</formula>
    </cfRule>
  </conditionalFormatting>
  <conditionalFormatting sqref="M52">
    <cfRule type="cellIs" dxfId="3012" priority="107" operator="equal">
      <formula>"niet voldaan"</formula>
    </cfRule>
  </conditionalFormatting>
  <conditionalFormatting sqref="M57">
    <cfRule type="cellIs" dxfId="3011" priority="106" operator="equal">
      <formula>"nok"</formula>
    </cfRule>
  </conditionalFormatting>
  <conditionalFormatting sqref="M57">
    <cfRule type="cellIs" dxfId="3010" priority="105" operator="equal">
      <formula>"niet voldaan"</formula>
    </cfRule>
  </conditionalFormatting>
  <conditionalFormatting sqref="M60">
    <cfRule type="cellIs" dxfId="3009" priority="104" operator="equal">
      <formula>"nok"</formula>
    </cfRule>
  </conditionalFormatting>
  <conditionalFormatting sqref="M60">
    <cfRule type="cellIs" dxfId="3008" priority="103" operator="equal">
      <formula>"niet voldaan"</formula>
    </cfRule>
  </conditionalFormatting>
  <conditionalFormatting sqref="M64">
    <cfRule type="cellIs" dxfId="3007" priority="102" operator="equal">
      <formula>"nok"</formula>
    </cfRule>
  </conditionalFormatting>
  <conditionalFormatting sqref="M64">
    <cfRule type="cellIs" dxfId="3006" priority="101" operator="equal">
      <formula>"niet voldaan"</formula>
    </cfRule>
  </conditionalFormatting>
  <conditionalFormatting sqref="M67">
    <cfRule type="cellIs" dxfId="3005" priority="100" operator="equal">
      <formula>"nok"</formula>
    </cfRule>
  </conditionalFormatting>
  <conditionalFormatting sqref="M67">
    <cfRule type="cellIs" dxfId="3004" priority="99" operator="equal">
      <formula>"niet voldaan"</formula>
    </cfRule>
  </conditionalFormatting>
  <conditionalFormatting sqref="M70">
    <cfRule type="cellIs" dxfId="3003" priority="98" operator="equal">
      <formula>"nok"</formula>
    </cfRule>
  </conditionalFormatting>
  <conditionalFormatting sqref="M70">
    <cfRule type="cellIs" dxfId="3002" priority="97" operator="equal">
      <formula>"niet voldaan"</formula>
    </cfRule>
  </conditionalFormatting>
  <conditionalFormatting sqref="M74">
    <cfRule type="cellIs" dxfId="3001" priority="96" operator="equal">
      <formula>"nok"</formula>
    </cfRule>
  </conditionalFormatting>
  <conditionalFormatting sqref="M74">
    <cfRule type="cellIs" dxfId="3000" priority="95" operator="equal">
      <formula>"niet voldaan"</formula>
    </cfRule>
  </conditionalFormatting>
  <conditionalFormatting sqref="M79">
    <cfRule type="cellIs" dxfId="2999" priority="94" operator="equal">
      <formula>"nok"</formula>
    </cfRule>
  </conditionalFormatting>
  <conditionalFormatting sqref="M79">
    <cfRule type="cellIs" dxfId="2998" priority="93" operator="equal">
      <formula>"niet voldaan"</formula>
    </cfRule>
  </conditionalFormatting>
  <conditionalFormatting sqref="M89">
    <cfRule type="cellIs" dxfId="2997" priority="92" operator="equal">
      <formula>"nok"</formula>
    </cfRule>
  </conditionalFormatting>
  <conditionalFormatting sqref="M89">
    <cfRule type="cellIs" dxfId="2996" priority="91" operator="equal">
      <formula>"niet voldaan"</formula>
    </cfRule>
  </conditionalFormatting>
  <conditionalFormatting sqref="M95">
    <cfRule type="cellIs" dxfId="2995" priority="90" operator="equal">
      <formula>"nok"</formula>
    </cfRule>
  </conditionalFormatting>
  <conditionalFormatting sqref="M95">
    <cfRule type="cellIs" dxfId="2994" priority="89" operator="equal">
      <formula>"niet voldaan"</formula>
    </cfRule>
  </conditionalFormatting>
  <conditionalFormatting sqref="M101">
    <cfRule type="cellIs" dxfId="2993" priority="88" operator="equal">
      <formula>"nok"</formula>
    </cfRule>
  </conditionalFormatting>
  <conditionalFormatting sqref="M101">
    <cfRule type="cellIs" dxfId="2992" priority="87" operator="equal">
      <formula>"niet voldaan"</formula>
    </cfRule>
  </conditionalFormatting>
  <conditionalFormatting sqref="M103">
    <cfRule type="cellIs" dxfId="2991" priority="86" operator="equal">
      <formula>"nok"</formula>
    </cfRule>
  </conditionalFormatting>
  <conditionalFormatting sqref="M103">
    <cfRule type="cellIs" dxfId="2990" priority="85" operator="equal">
      <formula>"niet voldaan"</formula>
    </cfRule>
  </conditionalFormatting>
  <conditionalFormatting sqref="M105">
    <cfRule type="cellIs" dxfId="2989" priority="84" operator="equal">
      <formula>"nok"</formula>
    </cfRule>
  </conditionalFormatting>
  <conditionalFormatting sqref="M105">
    <cfRule type="cellIs" dxfId="2988" priority="83" operator="equal">
      <formula>"niet voldaan"</formula>
    </cfRule>
  </conditionalFormatting>
  <conditionalFormatting sqref="M107">
    <cfRule type="cellIs" dxfId="2987" priority="82" operator="equal">
      <formula>"nok"</formula>
    </cfRule>
  </conditionalFormatting>
  <conditionalFormatting sqref="M107">
    <cfRule type="cellIs" dxfId="2986" priority="81" operator="equal">
      <formula>"niet voldaan"</formula>
    </cfRule>
  </conditionalFormatting>
  <conditionalFormatting sqref="M109">
    <cfRule type="cellIs" dxfId="2985" priority="80" operator="equal">
      <formula>"nok"</formula>
    </cfRule>
  </conditionalFormatting>
  <conditionalFormatting sqref="M109">
    <cfRule type="cellIs" dxfId="2984" priority="79" operator="equal">
      <formula>"niet voldaan"</formula>
    </cfRule>
  </conditionalFormatting>
  <conditionalFormatting sqref="M112">
    <cfRule type="cellIs" dxfId="2983" priority="78" operator="equal">
      <formula>"nok"</formula>
    </cfRule>
  </conditionalFormatting>
  <conditionalFormatting sqref="M112">
    <cfRule type="cellIs" dxfId="2982" priority="77" operator="equal">
      <formula>"niet voldaan"</formula>
    </cfRule>
  </conditionalFormatting>
  <conditionalFormatting sqref="M124">
    <cfRule type="cellIs" dxfId="2981" priority="76" operator="equal">
      <formula>"nok"</formula>
    </cfRule>
  </conditionalFormatting>
  <conditionalFormatting sqref="M124">
    <cfRule type="cellIs" dxfId="2980" priority="75" operator="equal">
      <formula>"niet voldaan"</formula>
    </cfRule>
  </conditionalFormatting>
  <conditionalFormatting sqref="M127">
    <cfRule type="cellIs" dxfId="2979" priority="74" operator="equal">
      <formula>"nok"</formula>
    </cfRule>
  </conditionalFormatting>
  <conditionalFormatting sqref="M127">
    <cfRule type="cellIs" dxfId="2978" priority="73" operator="equal">
      <formula>"niet voldaan"</formula>
    </cfRule>
  </conditionalFormatting>
  <conditionalFormatting sqref="M131">
    <cfRule type="cellIs" dxfId="2977" priority="72" operator="equal">
      <formula>"nok"</formula>
    </cfRule>
  </conditionalFormatting>
  <conditionalFormatting sqref="M131">
    <cfRule type="cellIs" dxfId="2976" priority="71" operator="equal">
      <formula>"niet voldaan"</formula>
    </cfRule>
  </conditionalFormatting>
  <conditionalFormatting sqref="M134">
    <cfRule type="cellIs" dxfId="2975" priority="70" operator="equal">
      <formula>"nok"</formula>
    </cfRule>
  </conditionalFormatting>
  <conditionalFormatting sqref="M134">
    <cfRule type="cellIs" dxfId="2974" priority="69" operator="equal">
      <formula>"niet voldaan"</formula>
    </cfRule>
  </conditionalFormatting>
  <conditionalFormatting sqref="M137">
    <cfRule type="cellIs" dxfId="2973" priority="68" operator="equal">
      <formula>"nok"</formula>
    </cfRule>
  </conditionalFormatting>
  <conditionalFormatting sqref="M137">
    <cfRule type="cellIs" dxfId="2972" priority="67" operator="equal">
      <formula>"niet voldaan"</formula>
    </cfRule>
  </conditionalFormatting>
  <conditionalFormatting sqref="M140">
    <cfRule type="cellIs" dxfId="2971" priority="66" operator="equal">
      <formula>"nok"</formula>
    </cfRule>
  </conditionalFormatting>
  <conditionalFormatting sqref="M140">
    <cfRule type="cellIs" dxfId="2970" priority="65" operator="equal">
      <formula>"niet voldaan"</formula>
    </cfRule>
  </conditionalFormatting>
  <conditionalFormatting sqref="M143">
    <cfRule type="cellIs" dxfId="2969" priority="64" operator="equal">
      <formula>"nok"</formula>
    </cfRule>
  </conditionalFormatting>
  <conditionalFormatting sqref="M143">
    <cfRule type="cellIs" dxfId="2968" priority="63" operator="equal">
      <formula>"niet voldaan"</formula>
    </cfRule>
  </conditionalFormatting>
  <conditionalFormatting sqref="M148">
    <cfRule type="cellIs" dxfId="2967" priority="62" operator="equal">
      <formula>"nok"</formula>
    </cfRule>
  </conditionalFormatting>
  <conditionalFormatting sqref="M148">
    <cfRule type="cellIs" dxfId="2966" priority="61" operator="equal">
      <formula>"niet voldaan"</formula>
    </cfRule>
  </conditionalFormatting>
  <conditionalFormatting sqref="M152">
    <cfRule type="cellIs" dxfId="2965" priority="60" operator="equal">
      <formula>"nok"</formula>
    </cfRule>
  </conditionalFormatting>
  <conditionalFormatting sqref="M152">
    <cfRule type="cellIs" dxfId="2964" priority="59" operator="equal">
      <formula>"niet voldaan"</formula>
    </cfRule>
  </conditionalFormatting>
  <conditionalFormatting sqref="M154">
    <cfRule type="cellIs" dxfId="2963" priority="58" operator="equal">
      <formula>"nok"</formula>
    </cfRule>
  </conditionalFormatting>
  <conditionalFormatting sqref="M154">
    <cfRule type="cellIs" dxfId="2962" priority="57" operator="equal">
      <formula>"niet voldaan"</formula>
    </cfRule>
  </conditionalFormatting>
  <conditionalFormatting sqref="M156">
    <cfRule type="cellIs" dxfId="2961" priority="56" operator="equal">
      <formula>"nok"</formula>
    </cfRule>
  </conditionalFormatting>
  <conditionalFormatting sqref="M156">
    <cfRule type="cellIs" dxfId="2960" priority="55" operator="equal">
      <formula>"niet voldaan"</formula>
    </cfRule>
  </conditionalFormatting>
  <conditionalFormatting sqref="M158">
    <cfRule type="cellIs" dxfId="2959" priority="54" operator="equal">
      <formula>"nok"</formula>
    </cfRule>
  </conditionalFormatting>
  <conditionalFormatting sqref="M158">
    <cfRule type="cellIs" dxfId="2958" priority="53" operator="equal">
      <formula>"niet voldaan"</formula>
    </cfRule>
  </conditionalFormatting>
  <conditionalFormatting sqref="M160">
    <cfRule type="cellIs" dxfId="2957" priority="52" operator="equal">
      <formula>"nok"</formula>
    </cfRule>
  </conditionalFormatting>
  <conditionalFormatting sqref="M160">
    <cfRule type="cellIs" dxfId="2956" priority="51" operator="equal">
      <formula>"niet voldaan"</formula>
    </cfRule>
  </conditionalFormatting>
  <conditionalFormatting sqref="M162">
    <cfRule type="cellIs" dxfId="2955" priority="50" operator="equal">
      <formula>"nok"</formula>
    </cfRule>
  </conditionalFormatting>
  <conditionalFormatting sqref="M162">
    <cfRule type="cellIs" dxfId="2954" priority="49" operator="equal">
      <formula>"niet voldaan"</formula>
    </cfRule>
  </conditionalFormatting>
  <conditionalFormatting sqref="M167">
    <cfRule type="cellIs" dxfId="2953" priority="48" operator="equal">
      <formula>"nok"</formula>
    </cfRule>
  </conditionalFormatting>
  <conditionalFormatting sqref="M167">
    <cfRule type="cellIs" dxfId="2952" priority="47" operator="equal">
      <formula>"niet voldaan"</formula>
    </cfRule>
  </conditionalFormatting>
  <conditionalFormatting sqref="M170">
    <cfRule type="cellIs" dxfId="2951" priority="46" operator="equal">
      <formula>"nok"</formula>
    </cfRule>
  </conditionalFormatting>
  <conditionalFormatting sqref="M170">
    <cfRule type="cellIs" dxfId="2950" priority="45" operator="equal">
      <formula>"niet voldaan"</formula>
    </cfRule>
  </conditionalFormatting>
  <conditionalFormatting sqref="M174">
    <cfRule type="cellIs" dxfId="2949" priority="44" operator="equal">
      <formula>"nok"</formula>
    </cfRule>
  </conditionalFormatting>
  <conditionalFormatting sqref="M174">
    <cfRule type="cellIs" dxfId="2948" priority="43" operator="equal">
      <formula>"niet voldaan"</formula>
    </cfRule>
  </conditionalFormatting>
  <conditionalFormatting sqref="M177">
    <cfRule type="cellIs" dxfId="2947" priority="42" operator="equal">
      <formula>"nok"</formula>
    </cfRule>
  </conditionalFormatting>
  <conditionalFormatting sqref="M177">
    <cfRule type="cellIs" dxfId="2946" priority="41" operator="equal">
      <formula>"niet voldaan"</formula>
    </cfRule>
  </conditionalFormatting>
  <conditionalFormatting sqref="M182">
    <cfRule type="cellIs" dxfId="2945" priority="40" operator="equal">
      <formula>"nok"</formula>
    </cfRule>
  </conditionalFormatting>
  <conditionalFormatting sqref="M182">
    <cfRule type="cellIs" dxfId="2944" priority="39" operator="equal">
      <formula>"niet voldaan"</formula>
    </cfRule>
  </conditionalFormatting>
  <conditionalFormatting sqref="M187">
    <cfRule type="cellIs" dxfId="2943" priority="38" operator="equal">
      <formula>"nok"</formula>
    </cfRule>
  </conditionalFormatting>
  <conditionalFormatting sqref="M187">
    <cfRule type="cellIs" dxfId="2942" priority="37" operator="equal">
      <formula>"niet voldaan"</formula>
    </cfRule>
  </conditionalFormatting>
  <conditionalFormatting sqref="M191">
    <cfRule type="cellIs" dxfId="2941" priority="36" operator="equal">
      <formula>"nok"</formula>
    </cfRule>
  </conditionalFormatting>
  <conditionalFormatting sqref="M191">
    <cfRule type="cellIs" dxfId="2940" priority="35" operator="equal">
      <formula>"niet voldaan"</formula>
    </cfRule>
  </conditionalFormatting>
  <conditionalFormatting sqref="M194">
    <cfRule type="cellIs" dxfId="2939" priority="34" operator="equal">
      <formula>"nok"</formula>
    </cfRule>
  </conditionalFormatting>
  <conditionalFormatting sqref="M194">
    <cfRule type="cellIs" dxfId="2938" priority="33" operator="equal">
      <formula>"niet voldaan"</formula>
    </cfRule>
  </conditionalFormatting>
  <conditionalFormatting sqref="M198">
    <cfRule type="cellIs" dxfId="2937" priority="32" operator="equal">
      <formula>"nok"</formula>
    </cfRule>
  </conditionalFormatting>
  <conditionalFormatting sqref="M198">
    <cfRule type="cellIs" dxfId="2936" priority="31" operator="equal">
      <formula>"niet voldaan"</formula>
    </cfRule>
  </conditionalFormatting>
  <conditionalFormatting sqref="M204">
    <cfRule type="cellIs" dxfId="2935" priority="30" operator="equal">
      <formula>"nok"</formula>
    </cfRule>
  </conditionalFormatting>
  <conditionalFormatting sqref="M204">
    <cfRule type="cellIs" dxfId="2934" priority="29" operator="equal">
      <formula>"niet voldaan"</formula>
    </cfRule>
  </conditionalFormatting>
  <conditionalFormatting sqref="M208">
    <cfRule type="cellIs" dxfId="2933" priority="28" operator="equal">
      <formula>"nok"</formula>
    </cfRule>
  </conditionalFormatting>
  <conditionalFormatting sqref="M208">
    <cfRule type="cellIs" dxfId="2932" priority="27" operator="equal">
      <formula>"niet voldaan"</formula>
    </cfRule>
  </conditionalFormatting>
  <conditionalFormatting sqref="M211">
    <cfRule type="cellIs" dxfId="2931" priority="26" operator="equal">
      <formula>"nok"</formula>
    </cfRule>
  </conditionalFormatting>
  <conditionalFormatting sqref="M211">
    <cfRule type="cellIs" dxfId="2930" priority="25" operator="equal">
      <formula>"niet voldaan"</formula>
    </cfRule>
  </conditionalFormatting>
  <conditionalFormatting sqref="M215">
    <cfRule type="cellIs" dxfId="2929" priority="24" operator="equal">
      <formula>"nok"</formula>
    </cfRule>
  </conditionalFormatting>
  <conditionalFormatting sqref="M215">
    <cfRule type="cellIs" dxfId="2928" priority="23" operator="equal">
      <formula>"niet voldaan"</formula>
    </cfRule>
  </conditionalFormatting>
  <conditionalFormatting sqref="M218">
    <cfRule type="cellIs" dxfId="2927" priority="22" operator="equal">
      <formula>"nok"</formula>
    </cfRule>
  </conditionalFormatting>
  <conditionalFormatting sqref="M218">
    <cfRule type="cellIs" dxfId="2926" priority="21" operator="equal">
      <formula>"niet voldaan"</formula>
    </cfRule>
  </conditionalFormatting>
  <conditionalFormatting sqref="M224">
    <cfRule type="cellIs" dxfId="2925" priority="20" operator="equal">
      <formula>"nok"</formula>
    </cfRule>
  </conditionalFormatting>
  <conditionalFormatting sqref="M224">
    <cfRule type="cellIs" dxfId="2924" priority="19" operator="equal">
      <formula>"niet voldaan"</formula>
    </cfRule>
  </conditionalFormatting>
  <conditionalFormatting sqref="M230">
    <cfRule type="cellIs" dxfId="2923" priority="18" operator="equal">
      <formula>"nok"</formula>
    </cfRule>
  </conditionalFormatting>
  <conditionalFormatting sqref="M230">
    <cfRule type="cellIs" dxfId="2922" priority="17" operator="equal">
      <formula>"niet voldaan"</formula>
    </cfRule>
  </conditionalFormatting>
  <conditionalFormatting sqref="M236">
    <cfRule type="cellIs" dxfId="2921" priority="16" operator="equal">
      <formula>"nok"</formula>
    </cfRule>
  </conditionalFormatting>
  <conditionalFormatting sqref="M236">
    <cfRule type="cellIs" dxfId="2920" priority="15" operator="equal">
      <formula>"niet voldaan"</formula>
    </cfRule>
  </conditionalFormatting>
  <conditionalFormatting sqref="M239">
    <cfRule type="cellIs" dxfId="2919" priority="14" operator="equal">
      <formula>"nok"</formula>
    </cfRule>
  </conditionalFormatting>
  <conditionalFormatting sqref="M239">
    <cfRule type="cellIs" dxfId="2918" priority="13" operator="equal">
      <formula>"niet voldaan"</formula>
    </cfRule>
  </conditionalFormatting>
  <conditionalFormatting sqref="M242">
    <cfRule type="cellIs" dxfId="2917" priority="12" operator="equal">
      <formula>"nok"</formula>
    </cfRule>
  </conditionalFormatting>
  <conditionalFormatting sqref="M242">
    <cfRule type="cellIs" dxfId="2916" priority="11" operator="equal">
      <formula>"niet voldaan"</formula>
    </cfRule>
  </conditionalFormatting>
  <conditionalFormatting sqref="M245">
    <cfRule type="cellIs" dxfId="2915" priority="10" operator="equal">
      <formula>"nok"</formula>
    </cfRule>
  </conditionalFormatting>
  <conditionalFormatting sqref="M245">
    <cfRule type="cellIs" dxfId="2914" priority="9" operator="equal">
      <formula>"niet voldaan"</formula>
    </cfRule>
  </conditionalFormatting>
  <conditionalFormatting sqref="M248">
    <cfRule type="cellIs" dxfId="2913" priority="8" operator="equal">
      <formula>"nok"</formula>
    </cfRule>
  </conditionalFormatting>
  <conditionalFormatting sqref="M248">
    <cfRule type="cellIs" dxfId="2912" priority="7" operator="equal">
      <formula>"niet voldaan"</formula>
    </cfRule>
  </conditionalFormatting>
  <conditionalFormatting sqref="M252">
    <cfRule type="cellIs" dxfId="2911" priority="6" operator="equal">
      <formula>"nok"</formula>
    </cfRule>
  </conditionalFormatting>
  <conditionalFormatting sqref="M252">
    <cfRule type="cellIs" dxfId="2910" priority="5" operator="equal">
      <formula>"niet voldaan"</formula>
    </cfRule>
  </conditionalFormatting>
  <conditionalFormatting sqref="M256">
    <cfRule type="cellIs" dxfId="2909" priority="4" operator="equal">
      <formula>"nok"</formula>
    </cfRule>
  </conditionalFormatting>
  <conditionalFormatting sqref="M256">
    <cfRule type="cellIs" dxfId="2908" priority="3" operator="equal">
      <formula>"niet voldaan"</formula>
    </cfRule>
  </conditionalFormatting>
  <conditionalFormatting sqref="M261">
    <cfRule type="cellIs" dxfId="2907" priority="2" operator="equal">
      <formula>"nok"</formula>
    </cfRule>
  </conditionalFormatting>
  <conditionalFormatting sqref="M261">
    <cfRule type="cellIs" dxfId="2906" priority="1" operator="equal">
      <formula>"niet voldaan"</formula>
    </cfRule>
  </conditionalFormatting>
  <dataValidations count="5">
    <dataValidation type="list" allowBlank="1" showInputMessage="1" showErrorMessage="1" sqref="G165:G166 G248 G242 G245" xr:uid="{00000000-0002-0000-0500-000000000000}">
      <formula1>ScoreBonus</formula1>
    </dataValidation>
    <dataValidation type="list" allowBlank="1" showInputMessage="1" showErrorMessage="1" sqref="G131 G239" xr:uid="{00000000-0002-0000-0500-000001000000}">
      <formula1>Scorewoord</formula1>
    </dataValidation>
    <dataValidation type="list" allowBlank="1" showInputMessage="1" showErrorMessage="1" sqref="G134" xr:uid="{00000000-0002-0000-0500-000002000000}">
      <formula1>ScoreBonus2</formula1>
    </dataValidation>
    <dataValidation type="list" allowBlank="1" sqref="G136:G139 G23 G265 G196:G197 G128:G129 G207:G210 G40 G47:G48 G26 G125 G90:G94 G80:G88 G113 G262:G263 G9 G257:G258 G215:G217 G250:G251 G243:G244 G199:G203 G151 G183 G144:G145 G178:G181 G115:G123 G61 G171 G98:G111 G69:G70 G12:G14 G174:G176 G255 G17:G18 G20 G53:G54 G231:G232 G37 G219 G221:G223" xr:uid="{00000000-0002-0000-0500-000003000000}">
      <formula1>"voldaan, niet voldaan, nvt"</formula1>
    </dataValidation>
    <dataValidation type="list" allowBlank="1" showInputMessage="1" showErrorMessage="1" sqref="G75 G225:G229 G39 G49:G50 G55 G46 G43 G27 G65:G66 G68 G212:G214 G114 G36 G71:G72 G141:G142 G96:G97 G168:G169 G62:G63 G103:G110 G192:G193 G146:G147 G237:G238 G240:G241 G246:G247 G249 G259:G260 G253:G254 G32:G33 G172:G175 G184:G186 G264 G137:G138 G135 G188:G189 G58:G59 G149:G150 G152:G163 G132:G133 G195 G205:G206 G208:G209 G220" xr:uid="{00000000-0002-0000-0500-000004000000}">
      <formula1>"goed, beter, uitstekend, nvt"</formula1>
    </dataValidation>
  </dataValidations>
  <pageMargins left="0.70866141732283472" right="0.70866141732283472" top="1.4960629921259843" bottom="0.98425196850393704" header="0.51181102362204722" footer="0.31496062992125984"/>
  <pageSetup paperSize="8" scale="67" fitToHeight="0" orientation="portrait" horizontalDpi="4294967293" r:id="rId1"/>
  <headerFooter scaleWithDoc="0">
    <oddHeader>&amp;L&amp;G</oddHeader>
    <oddFooter>&amp;L&amp;G&amp;C&amp;D&amp;R&amp;G</oddFooter>
  </headerFooter>
  <legacyDrawing r:id="rId2"/>
  <legacyDrawingHF r:id="rId3"/>
  <extLst>
    <ext xmlns:x14="http://schemas.microsoft.com/office/spreadsheetml/2009/9/main" uri="{78C0D931-6437-407d-A8EE-F0AAD7539E65}">
      <x14:conditionalFormattings>
        <x14:conditionalFormatting xmlns:xm="http://schemas.microsoft.com/office/excel/2006/main">
          <x14:cfRule type="expression" priority="4662" id="{004181D6-C274-4244-99E6-8375E9469D3B}">
            <xm:f>'bestand opzetten'!$E$13=TRUE</xm:f>
            <x14:dxf>
              <font>
                <color auto="1"/>
              </font>
            </x14:dxf>
          </x14:cfRule>
          <x14:cfRule type="expression" priority="5381" id="{5853A9BF-B8C9-4DA2-BF7D-CD3B1F351DB0}">
            <xm:f>'bestand opzetten'!$E$13=FALSE</xm:f>
            <x14:dxf>
              <font>
                <color theme="0" tint="-0.24994659260841701"/>
              </font>
            </x14:dxf>
          </x14:cfRule>
          <xm:sqref>B102</xm:sqref>
        </x14:conditionalFormatting>
        <x14:conditionalFormatting xmlns:xm="http://schemas.microsoft.com/office/excel/2006/main">
          <x14:cfRule type="expression" priority="5507" id="{DBAB21D6-F5AD-40BE-A3F2-4FF87F4685E5}">
            <xm:f>'bestand opzetten'!$E$21=FALSE</xm:f>
            <x14:dxf>
              <font>
                <color theme="0" tint="-0.24994659260841701"/>
              </font>
            </x14:dxf>
          </x14:cfRule>
          <xm:sqref>E32:F32 E36:F36 E43:F43 E46:F46 E58:F58 E65:F65 E75:F75 F33 F37 F47 E53:F55 E61:F62 E68:F69</xm:sqref>
        </x14:conditionalFormatting>
        <x14:conditionalFormatting xmlns:xm="http://schemas.microsoft.com/office/excel/2006/main">
          <x14:cfRule type="expression" priority="5506" id="{E9692703-8057-4FD2-9064-A71480386A21}">
            <xm:f>'bestand opzetten'!$E$21=FALSE</xm:f>
            <x14:dxf>
              <fill>
                <patternFill>
                  <bgColor theme="0" tint="-4.9989318521683403E-2"/>
                </patternFill>
              </fill>
            </x14:dxf>
          </x14:cfRule>
          <xm:sqref>E32:F32 E36:F36 E43:F43 E46:F46 E58:F58 E65:F65 E75:F75 F33 F37 F47 E53:F55 E61:F62 E68:F69</xm:sqref>
        </x14:conditionalFormatting>
        <x14:conditionalFormatting xmlns:xm="http://schemas.microsoft.com/office/excel/2006/main">
          <x14:cfRule type="expression" priority="5477" id="{19DF1906-91A4-40C7-BEB9-18AC13038C13}">
            <xm:f>'bestand opzetten'!$E$18=FALSE</xm:f>
            <x14:dxf>
              <font>
                <color theme="0" tint="-0.24994659260841701"/>
              </font>
            </x14:dxf>
          </x14:cfRule>
          <xm:sqref>E225:E228 E231:F232 E219:E222</xm:sqref>
        </x14:conditionalFormatting>
        <x14:conditionalFormatting xmlns:xm="http://schemas.microsoft.com/office/excel/2006/main">
          <x14:cfRule type="expression" priority="5443" id="{664DBB63-CBAA-4CC6-ABD8-969512B62C27}">
            <xm:f>'bestand opzetten'!$E$18=FALSE</xm:f>
            <x14:dxf>
              <font>
                <color theme="0" tint="-0.24994659260841701"/>
              </font>
              <fill>
                <patternFill>
                  <bgColor theme="0" tint="-4.9989318521683403E-2"/>
                </patternFill>
              </fill>
            </x14:dxf>
          </x14:cfRule>
          <xm:sqref>E225:E228 E231:F232 E219:E222</xm:sqref>
        </x14:conditionalFormatting>
        <x14:conditionalFormatting xmlns:xm="http://schemas.microsoft.com/office/excel/2006/main">
          <x14:cfRule type="expression" priority="5515" id="{7E05DA45-C3FA-4C72-9303-EE4745B356F1}">
            <xm:f>'bestand opzetten'!$E$15=FALSE</xm:f>
            <x14:dxf>
              <font>
                <color theme="0" tint="-0.24994659260841701"/>
              </font>
            </x14:dxf>
          </x14:cfRule>
          <xm:sqref>B39</xm:sqref>
        </x14:conditionalFormatting>
        <x14:conditionalFormatting xmlns:xm="http://schemas.microsoft.com/office/excel/2006/main">
          <x14:cfRule type="expression" priority="4712" id="{DAD2855B-C3BD-4879-91EB-0E62E60CD04A}">
            <xm:f>'bestand opzetten'!$E$15=FALSE</xm:f>
            <x14:dxf>
              <font>
                <color theme="0" tint="-0.24994659260841701"/>
              </font>
            </x14:dxf>
          </x14:cfRule>
          <xm:sqref>C39</xm:sqref>
        </x14:conditionalFormatting>
        <x14:conditionalFormatting xmlns:xm="http://schemas.microsoft.com/office/excel/2006/main">
          <x14:cfRule type="expression" priority="4710" id="{9006260E-F315-456B-A9D1-CD53F5D5C45E}">
            <xm:f>'bestand opzetten'!$E$15=FALSE</xm:f>
            <x14:dxf>
              <font>
                <color theme="0" tint="-0.24994659260841701"/>
              </font>
            </x14:dxf>
          </x14:cfRule>
          <xm:sqref>C40</xm:sqref>
        </x14:conditionalFormatting>
        <x14:conditionalFormatting xmlns:xm="http://schemas.microsoft.com/office/excel/2006/main">
          <x14:cfRule type="expression" priority="4708" id="{2D6CBE1A-C7A7-4A8C-B2F0-CDBFDC0C118C}">
            <xm:f>'bestand opzetten'!$E$15=FALSE</xm:f>
            <x14:dxf>
              <font>
                <color theme="0" tint="-0.24994659260841701"/>
              </font>
            </x14:dxf>
          </x14:cfRule>
          <xm:sqref>D39:D40</xm:sqref>
        </x14:conditionalFormatting>
        <x14:conditionalFormatting xmlns:xm="http://schemas.microsoft.com/office/excel/2006/main">
          <x14:cfRule type="expression" priority="4706" id="{FFBA530A-EC53-4A49-9830-CE5FB3B6F013}">
            <xm:f>'bestand opzetten'!$E$15=FALSE</xm:f>
            <x14:dxf>
              <font>
                <color theme="0" tint="-0.24994659260841701"/>
              </font>
            </x14:dxf>
          </x14:cfRule>
          <xm:sqref>B40</xm:sqref>
        </x14:conditionalFormatting>
        <x14:conditionalFormatting xmlns:xm="http://schemas.microsoft.com/office/excel/2006/main">
          <x14:cfRule type="expression" priority="4704" id="{01ABBAB5-B4DD-4E03-9A7F-6A7A89D0D8C5}">
            <xm:f>'bestand opzetten'!$E$15=FALSE</xm:f>
            <x14:dxf>
              <font>
                <color theme="0" tint="-0.24994659260841701"/>
              </font>
            </x14:dxf>
          </x14:cfRule>
          <xm:sqref>B71</xm:sqref>
        </x14:conditionalFormatting>
        <x14:conditionalFormatting xmlns:xm="http://schemas.microsoft.com/office/excel/2006/main">
          <x14:cfRule type="expression" priority="4702" id="{2999E202-4B57-4469-92EB-BB417533B3FC}">
            <xm:f>'bestand opzetten'!$E$15=FALSE</xm:f>
            <x14:dxf>
              <font>
                <color theme="0" tint="-0.24994659260841701"/>
              </font>
            </x14:dxf>
          </x14:cfRule>
          <xm:sqref>C71</xm:sqref>
        </x14:conditionalFormatting>
        <x14:conditionalFormatting xmlns:xm="http://schemas.microsoft.com/office/excel/2006/main">
          <x14:cfRule type="expression" priority="4700" id="{1C132680-26DD-4FD4-A697-1A3FA3D3CB12}">
            <xm:f>'bestand opzetten'!$E$15=FALSE</xm:f>
            <x14:dxf>
              <font>
                <color theme="0" tint="-0.24994659260841701"/>
              </font>
            </x14:dxf>
          </x14:cfRule>
          <xm:sqref>C72</xm:sqref>
        </x14:conditionalFormatting>
        <x14:conditionalFormatting xmlns:xm="http://schemas.microsoft.com/office/excel/2006/main">
          <x14:cfRule type="expression" priority="4698" id="{471AC817-D609-4FC7-8348-A90E713CC016}">
            <xm:f>'bestand opzetten'!$E$15=FALSE</xm:f>
            <x14:dxf>
              <font>
                <color theme="0" tint="-0.24994659260841701"/>
              </font>
            </x14:dxf>
          </x14:cfRule>
          <xm:sqref>D71:D72</xm:sqref>
        </x14:conditionalFormatting>
        <x14:conditionalFormatting xmlns:xm="http://schemas.microsoft.com/office/excel/2006/main">
          <x14:cfRule type="expression" priority="4696" id="{A3591ECA-B57D-4EC3-9ED0-ED660EA985D8}">
            <xm:f>'bestand opzetten'!$E$15=FALSE</xm:f>
            <x14:dxf>
              <font>
                <color theme="0" tint="-0.24994659260841701"/>
              </font>
            </x14:dxf>
          </x14:cfRule>
          <xm:sqref>B72</xm:sqref>
        </x14:conditionalFormatting>
        <x14:conditionalFormatting xmlns:xm="http://schemas.microsoft.com/office/excel/2006/main">
          <x14:cfRule type="expression" priority="4694" id="{FB937ED9-5A78-4DDB-AFED-2DB9A9E6C2DD}">
            <xm:f>'bestand opzetten'!$E$15=FALSE</xm:f>
            <x14:dxf>
              <font>
                <color theme="0" tint="-0.24994659260841701"/>
              </font>
            </x14:dxf>
          </x14:cfRule>
          <xm:sqref>B138</xm:sqref>
        </x14:conditionalFormatting>
        <x14:conditionalFormatting xmlns:xm="http://schemas.microsoft.com/office/excel/2006/main">
          <x14:cfRule type="expression" priority="4692" id="{C7C8BE24-A56B-48FB-8326-2D2EA354F4F4}">
            <xm:f>'bestand opzetten'!$E$15=FALSE</xm:f>
            <x14:dxf>
              <font>
                <color theme="0" tint="-0.24994659260841701"/>
              </font>
            </x14:dxf>
          </x14:cfRule>
          <xm:sqref>C138</xm:sqref>
        </x14:conditionalFormatting>
        <x14:conditionalFormatting xmlns:xm="http://schemas.microsoft.com/office/excel/2006/main">
          <x14:cfRule type="expression" priority="4690" id="{8E50AFB8-90E3-46B5-8FA4-89AD50AC77E0}">
            <xm:f>'bestand opzetten'!$E$15=FALSE</xm:f>
            <x14:dxf>
              <font>
                <color theme="0" tint="-0.24994659260841701"/>
              </font>
            </x14:dxf>
          </x14:cfRule>
          <xm:sqref>D138</xm:sqref>
        </x14:conditionalFormatting>
        <x14:conditionalFormatting xmlns:xm="http://schemas.microsoft.com/office/excel/2006/main">
          <x14:cfRule type="expression" priority="4688" id="{99D04004-A7A3-4F9A-8AD4-09B72E7598A7}">
            <xm:f>'bestand opzetten'!$E$15=FALSE</xm:f>
            <x14:dxf>
              <font>
                <color theme="0" tint="-0.24994659260841701"/>
              </font>
            </x14:dxf>
          </x14:cfRule>
          <xm:sqref>B110</xm:sqref>
        </x14:conditionalFormatting>
        <x14:conditionalFormatting xmlns:xm="http://schemas.microsoft.com/office/excel/2006/main">
          <x14:cfRule type="expression" priority="4686" id="{E50A279A-47F3-488C-91CD-34F21C879262}">
            <xm:f>'bestand opzetten'!$E$15=FALSE</xm:f>
            <x14:dxf>
              <font>
                <color theme="0" tint="-0.24994659260841701"/>
              </font>
            </x14:dxf>
          </x14:cfRule>
          <xm:sqref>C110</xm:sqref>
        </x14:conditionalFormatting>
        <x14:conditionalFormatting xmlns:xm="http://schemas.microsoft.com/office/excel/2006/main">
          <x14:cfRule type="expression" priority="4684" id="{3562D2E9-30C8-41F3-A15F-1C0CD2A9E5EF}">
            <xm:f>'bestand opzetten'!$E$15=FALSE</xm:f>
            <x14:dxf>
              <font>
                <color theme="0" tint="-0.24994659260841701"/>
              </font>
            </x14:dxf>
          </x14:cfRule>
          <xm:sqref>D110</xm:sqref>
        </x14:conditionalFormatting>
        <x14:conditionalFormatting xmlns:xm="http://schemas.microsoft.com/office/excel/2006/main">
          <x14:cfRule type="expression" priority="4682" id="{AC93958B-DA4F-4152-A047-B6C8109E783D}">
            <xm:f>'bestand opzetten'!$E$15=FALSE</xm:f>
            <x14:dxf>
              <font>
                <color theme="0" tint="-0.24994659260841701"/>
              </font>
            </x14:dxf>
          </x14:cfRule>
          <xm:sqref>B106</xm:sqref>
        </x14:conditionalFormatting>
        <x14:conditionalFormatting xmlns:xm="http://schemas.microsoft.com/office/excel/2006/main">
          <x14:cfRule type="expression" priority="4680" id="{011D6525-09EC-4875-BF9C-EAF0EB2CA066}">
            <xm:f>'bestand opzetten'!$E$15=FALSE</xm:f>
            <x14:dxf>
              <font>
                <color theme="0" tint="-0.24994659260841701"/>
              </font>
            </x14:dxf>
          </x14:cfRule>
          <xm:sqref>C106</xm:sqref>
        </x14:conditionalFormatting>
        <x14:conditionalFormatting xmlns:xm="http://schemas.microsoft.com/office/excel/2006/main">
          <x14:cfRule type="expression" priority="4678" id="{A0BB2AAE-F5C9-4E06-9415-3532367A4E98}">
            <xm:f>'bestand opzetten'!$E$15=FALSE</xm:f>
            <x14:dxf>
              <font>
                <color theme="0" tint="-0.24994659260841701"/>
              </font>
            </x14:dxf>
          </x14:cfRule>
          <xm:sqref>D106</xm:sqref>
        </x14:conditionalFormatting>
        <x14:conditionalFormatting xmlns:xm="http://schemas.microsoft.com/office/excel/2006/main">
          <x14:cfRule type="expression" priority="4676" id="{0F037586-EB9F-4DB9-AC57-82B55A20B428}">
            <xm:f>'bestand opzetten'!$E$15=FALSE</xm:f>
            <x14:dxf>
              <font>
                <color theme="0" tint="-0.24994659260841701"/>
              </font>
            </x14:dxf>
          </x14:cfRule>
          <xm:sqref>B157</xm:sqref>
        </x14:conditionalFormatting>
        <x14:conditionalFormatting xmlns:xm="http://schemas.microsoft.com/office/excel/2006/main">
          <x14:cfRule type="expression" priority="4674" id="{7258A5BE-BF3A-4F16-9F5D-4F77582C4901}">
            <xm:f>'bestand opzetten'!$E$15=FALSE</xm:f>
            <x14:dxf>
              <font>
                <color theme="0" tint="-0.24994659260841701"/>
              </font>
            </x14:dxf>
          </x14:cfRule>
          <xm:sqref>C157</xm:sqref>
        </x14:conditionalFormatting>
        <x14:conditionalFormatting xmlns:xm="http://schemas.microsoft.com/office/excel/2006/main">
          <x14:cfRule type="expression" priority="4672" id="{68B8E94E-1C98-4AFC-8AA8-AE3889D990AE}">
            <xm:f>'bestand opzetten'!$E$15=FALSE</xm:f>
            <x14:dxf>
              <font>
                <color theme="0" tint="-0.24994659260841701"/>
              </font>
            </x14:dxf>
          </x14:cfRule>
          <xm:sqref>D157</xm:sqref>
        </x14:conditionalFormatting>
        <x14:conditionalFormatting xmlns:xm="http://schemas.microsoft.com/office/excel/2006/main">
          <x14:cfRule type="expression" priority="4670" id="{6E44A8DA-1D6B-40ED-8F71-7C5A4B3E90D3}">
            <xm:f>'bestand opzetten'!$E$15=FALSE</xm:f>
            <x14:dxf>
              <font>
                <color theme="0" tint="-0.24994659260841701"/>
              </font>
            </x14:dxf>
          </x14:cfRule>
          <xm:sqref>B163</xm:sqref>
        </x14:conditionalFormatting>
        <x14:conditionalFormatting xmlns:xm="http://schemas.microsoft.com/office/excel/2006/main">
          <x14:cfRule type="expression" priority="4668" id="{EE16C3BF-9164-44A0-94E7-9CBB40D12A4A}">
            <xm:f>'bestand opzetten'!$E$15=FALSE</xm:f>
            <x14:dxf>
              <font>
                <color theme="0" tint="-0.24994659260841701"/>
              </font>
            </x14:dxf>
          </x14:cfRule>
          <xm:sqref>C163</xm:sqref>
        </x14:conditionalFormatting>
        <x14:conditionalFormatting xmlns:xm="http://schemas.microsoft.com/office/excel/2006/main">
          <x14:cfRule type="expression" priority="4666" id="{0C929C66-C729-4DC6-B3D7-7E4AC30F2BBD}">
            <xm:f>'bestand opzetten'!$E$15=FALSE</xm:f>
            <x14:dxf>
              <font>
                <color theme="0" tint="-0.24994659260841701"/>
              </font>
            </x14:dxf>
          </x14:cfRule>
          <xm:sqref>D163</xm:sqref>
        </x14:conditionalFormatting>
        <x14:conditionalFormatting xmlns:xm="http://schemas.microsoft.com/office/excel/2006/main">
          <x14:cfRule type="expression" priority="4661" id="{4D7F6587-47C7-481D-980E-01BE4FADD499}">
            <xm:f>'bestand opzetten'!$E$13=TRUE</xm:f>
            <x14:dxf>
              <font>
                <color auto="1"/>
              </font>
            </x14:dxf>
          </x14:cfRule>
          <x14:cfRule type="expression" priority="4664" id="{6E3822DE-B182-475A-8568-58C12480AA95}">
            <xm:f>'bestand opzetten'!$E$13=FALSE</xm:f>
            <x14:dxf>
              <font>
                <color theme="0" tint="-0.24994659260841701"/>
              </font>
            </x14:dxf>
          </x14:cfRule>
          <xm:sqref>C102</xm:sqref>
        </x14:conditionalFormatting>
        <x14:conditionalFormatting xmlns:xm="http://schemas.microsoft.com/office/excel/2006/main">
          <x14:cfRule type="expression" priority="4660" id="{536B06DF-05EE-442C-978A-9C1C222DD4F7}">
            <xm:f>'bestand opzetten'!$E$13=TRUE</xm:f>
            <x14:dxf>
              <font>
                <color auto="1"/>
              </font>
            </x14:dxf>
          </x14:cfRule>
          <x14:cfRule type="expression" priority="4663" id="{25CB7B30-9E82-4B2E-8D9B-F07E62BF8B36}">
            <xm:f>'bestand opzetten'!$E$13=FALSE</xm:f>
            <x14:dxf>
              <font>
                <color theme="0" tint="-0.24994659260841701"/>
              </font>
            </x14:dxf>
          </x14:cfRule>
          <xm:sqref>D102</xm:sqref>
        </x14:conditionalFormatting>
        <x14:conditionalFormatting xmlns:xm="http://schemas.microsoft.com/office/excel/2006/main">
          <x14:cfRule type="expression" priority="4656" id="{150A97B5-7968-4AE7-B080-E668A0030117}">
            <xm:f>'bestand opzetten'!$E$13=TRUE</xm:f>
            <x14:dxf>
              <font>
                <color auto="1"/>
              </font>
            </x14:dxf>
          </x14:cfRule>
          <x14:cfRule type="expression" priority="4659" id="{E9E8CBF7-EBAC-472D-A5D4-E464FB44954F}">
            <xm:f>'bestand opzetten'!$E$13=FALSE</xm:f>
            <x14:dxf>
              <font>
                <color theme="0" tint="-0.24994659260841701"/>
              </font>
            </x14:dxf>
          </x14:cfRule>
          <xm:sqref>B104</xm:sqref>
        </x14:conditionalFormatting>
        <x14:conditionalFormatting xmlns:xm="http://schemas.microsoft.com/office/excel/2006/main">
          <x14:cfRule type="expression" priority="4655" id="{7BC468C1-BF4B-47F2-B948-C5B75016143C}">
            <xm:f>'bestand opzetten'!$E$13=TRUE</xm:f>
            <x14:dxf>
              <font>
                <color auto="1"/>
              </font>
            </x14:dxf>
          </x14:cfRule>
          <x14:cfRule type="expression" priority="4658" id="{48D2D613-8B0B-4AE0-AFB1-5FCFFC2DAB3A}">
            <xm:f>'bestand opzetten'!$E$13=FALSE</xm:f>
            <x14:dxf>
              <font>
                <color theme="0" tint="-0.24994659260841701"/>
              </font>
            </x14:dxf>
          </x14:cfRule>
          <xm:sqref>C104</xm:sqref>
        </x14:conditionalFormatting>
        <x14:conditionalFormatting xmlns:xm="http://schemas.microsoft.com/office/excel/2006/main">
          <x14:cfRule type="expression" priority="4654" id="{86FCA168-A8BB-4FEC-AE13-77432B396FD4}">
            <xm:f>'bestand opzetten'!$E$13=TRUE</xm:f>
            <x14:dxf>
              <font>
                <color auto="1"/>
              </font>
            </x14:dxf>
          </x14:cfRule>
          <x14:cfRule type="expression" priority="4657" id="{11A519CB-1BB3-4866-AC4C-4303694B2B0D}">
            <xm:f>'bestand opzetten'!$E$13=FALSE</xm:f>
            <x14:dxf>
              <font>
                <color theme="0" tint="-0.24994659260841701"/>
              </font>
            </x14:dxf>
          </x14:cfRule>
          <xm:sqref>D104</xm:sqref>
        </x14:conditionalFormatting>
        <x14:conditionalFormatting xmlns:xm="http://schemas.microsoft.com/office/excel/2006/main">
          <x14:cfRule type="expression" priority="4650" id="{2CB8A184-407A-4749-8AD0-3568C79C6D94}">
            <xm:f>'bestand opzetten'!$E$13=TRUE</xm:f>
            <x14:dxf>
              <font>
                <color auto="1"/>
              </font>
            </x14:dxf>
          </x14:cfRule>
          <x14:cfRule type="expression" priority="4653" id="{52DE5D3B-DDD0-4D47-AEA7-2BD646F17795}">
            <xm:f>'bestand opzetten'!$E$13=FALSE</xm:f>
            <x14:dxf>
              <font>
                <color theme="0" tint="-0.24994659260841701"/>
              </font>
            </x14:dxf>
          </x14:cfRule>
          <xm:sqref>B153</xm:sqref>
        </x14:conditionalFormatting>
        <x14:conditionalFormatting xmlns:xm="http://schemas.microsoft.com/office/excel/2006/main">
          <x14:cfRule type="expression" priority="4649" id="{B2A96AD3-47F7-49B2-B7F4-19F00EFD2BB0}">
            <xm:f>'bestand opzetten'!$E$13=TRUE</xm:f>
            <x14:dxf>
              <font>
                <color auto="1"/>
              </font>
            </x14:dxf>
          </x14:cfRule>
          <x14:cfRule type="expression" priority="4652" id="{A4B9F208-187C-42F3-84D5-6DA8F5B5D7CB}">
            <xm:f>'bestand opzetten'!$E$13=FALSE</xm:f>
            <x14:dxf>
              <font>
                <color theme="0" tint="-0.24994659260841701"/>
              </font>
            </x14:dxf>
          </x14:cfRule>
          <xm:sqref>C153</xm:sqref>
        </x14:conditionalFormatting>
        <x14:conditionalFormatting xmlns:xm="http://schemas.microsoft.com/office/excel/2006/main">
          <x14:cfRule type="expression" priority="4648" id="{973DAA67-6451-48C1-9C05-249AA254CD6E}">
            <xm:f>'bestand opzetten'!$E$13=TRUE</xm:f>
            <x14:dxf>
              <font>
                <color auto="1"/>
              </font>
            </x14:dxf>
          </x14:cfRule>
          <x14:cfRule type="expression" priority="4651" id="{83E1EE4C-31DA-4DD2-A364-F83663466B2B}">
            <xm:f>'bestand opzetten'!$E$13=FALSE</xm:f>
            <x14:dxf>
              <font>
                <color theme="0" tint="-0.24994659260841701"/>
              </font>
            </x14:dxf>
          </x14:cfRule>
          <xm:sqref>D153</xm:sqref>
        </x14:conditionalFormatting>
        <x14:conditionalFormatting xmlns:xm="http://schemas.microsoft.com/office/excel/2006/main">
          <x14:cfRule type="expression" priority="4644" id="{2CBD469E-C6AF-437F-9E23-9EBFB7F8F52B}">
            <xm:f>'bestand opzetten'!$E$13=TRUE</xm:f>
            <x14:dxf>
              <font>
                <color auto="1"/>
              </font>
            </x14:dxf>
          </x14:cfRule>
          <x14:cfRule type="expression" priority="4647" id="{DB98A52C-3AC1-46E7-9A4D-7A611CC8571D}">
            <xm:f>'bestand opzetten'!$E$13=FALSE</xm:f>
            <x14:dxf>
              <font>
                <color theme="0" tint="-0.24994659260841701"/>
              </font>
            </x14:dxf>
          </x14:cfRule>
          <xm:sqref>B159</xm:sqref>
        </x14:conditionalFormatting>
        <x14:conditionalFormatting xmlns:xm="http://schemas.microsoft.com/office/excel/2006/main">
          <x14:cfRule type="expression" priority="4643" id="{06738522-32F7-46B4-9A17-1BE253294EAE}">
            <xm:f>'bestand opzetten'!$E$13=TRUE</xm:f>
            <x14:dxf>
              <font>
                <color auto="1"/>
              </font>
            </x14:dxf>
          </x14:cfRule>
          <x14:cfRule type="expression" priority="4646" id="{7FADBEDB-84FA-4ECA-8D64-5D1B26BB2A75}">
            <xm:f>'bestand opzetten'!$E$13=FALSE</xm:f>
            <x14:dxf>
              <font>
                <color theme="0" tint="-0.24994659260841701"/>
              </font>
            </x14:dxf>
          </x14:cfRule>
          <xm:sqref>C159</xm:sqref>
        </x14:conditionalFormatting>
        <x14:conditionalFormatting xmlns:xm="http://schemas.microsoft.com/office/excel/2006/main">
          <x14:cfRule type="expression" priority="4642" id="{7BB186A5-041F-4775-A3AD-BA21B4665418}">
            <xm:f>'bestand opzetten'!$E$13=TRUE</xm:f>
            <x14:dxf>
              <font>
                <color auto="1"/>
              </font>
            </x14:dxf>
          </x14:cfRule>
          <x14:cfRule type="expression" priority="4645" id="{EF9B4753-85F8-4C24-B325-45570A335395}">
            <xm:f>'bestand opzetten'!$E$13=FALSE</xm:f>
            <x14:dxf>
              <font>
                <color theme="0" tint="-0.24994659260841701"/>
              </font>
            </x14:dxf>
          </x14:cfRule>
          <xm:sqref>D159</xm:sqref>
        </x14:conditionalFormatting>
        <x14:conditionalFormatting xmlns:xm="http://schemas.microsoft.com/office/excel/2006/main">
          <x14:cfRule type="expression" priority="4638" id="{60B9730D-EA2B-463F-B4B6-61B8906636F4}">
            <xm:f>'bestand opzetten'!$E$13=TRUE</xm:f>
            <x14:dxf>
              <font>
                <color auto="1"/>
              </font>
            </x14:dxf>
          </x14:cfRule>
          <x14:cfRule type="expression" priority="4641" id="{EF7FAED0-0B50-4580-A482-7ACF95D7953F}">
            <xm:f>'bestand opzetten'!$E$13=FALSE</xm:f>
            <x14:dxf>
              <font>
                <color theme="0" tint="-0.24994659260841701"/>
              </font>
            </x14:dxf>
          </x14:cfRule>
          <xm:sqref>B175</xm:sqref>
        </x14:conditionalFormatting>
        <x14:conditionalFormatting xmlns:xm="http://schemas.microsoft.com/office/excel/2006/main">
          <x14:cfRule type="expression" priority="4637" id="{F408AFDF-0356-4637-B863-F7624A1BFAF3}">
            <xm:f>'bestand opzetten'!$E$13=TRUE</xm:f>
            <x14:dxf>
              <font>
                <color auto="1"/>
              </font>
            </x14:dxf>
          </x14:cfRule>
          <x14:cfRule type="expression" priority="4640" id="{ED388551-E7EA-4D3B-8C30-B38143BDAB30}">
            <xm:f>'bestand opzetten'!$E$13=FALSE</xm:f>
            <x14:dxf>
              <font>
                <color theme="0" tint="-0.24994659260841701"/>
              </font>
            </x14:dxf>
          </x14:cfRule>
          <xm:sqref>C175</xm:sqref>
        </x14:conditionalFormatting>
        <x14:conditionalFormatting xmlns:xm="http://schemas.microsoft.com/office/excel/2006/main">
          <x14:cfRule type="expression" priority="4636" id="{19A6FC80-F616-407B-AABA-BBD3F6CAF356}">
            <xm:f>'bestand opzetten'!$E$13=TRUE</xm:f>
            <x14:dxf>
              <font>
                <color auto="1"/>
              </font>
            </x14:dxf>
          </x14:cfRule>
          <x14:cfRule type="expression" priority="4639" id="{7C21751F-5F5B-43DA-83B1-B95B1E0CDF3B}">
            <xm:f>'bestand opzetten'!$E$13=FALSE</xm:f>
            <x14:dxf>
              <font>
                <color theme="0" tint="-0.24994659260841701"/>
              </font>
            </x14:dxf>
          </x14:cfRule>
          <xm:sqref>D175</xm:sqref>
        </x14:conditionalFormatting>
        <x14:conditionalFormatting xmlns:xm="http://schemas.microsoft.com/office/excel/2006/main">
          <x14:cfRule type="expression" priority="4632" id="{412D0DF1-D9F2-49B2-B341-4108218BCF91}">
            <xm:f>'bestand opzetten'!$E$13=TRUE</xm:f>
            <x14:dxf>
              <font>
                <color auto="1"/>
              </font>
            </x14:dxf>
          </x14:cfRule>
          <x14:cfRule type="expression" priority="4635" id="{62D9B63B-8502-4D07-9B0F-43E6DD18B94A}">
            <xm:f>'bestand opzetten'!$E$13=FALSE</xm:f>
            <x14:dxf>
              <font>
                <color theme="0" tint="-0.24994659260841701"/>
              </font>
            </x14:dxf>
          </x14:cfRule>
          <xm:sqref>B209</xm:sqref>
        </x14:conditionalFormatting>
        <x14:conditionalFormatting xmlns:xm="http://schemas.microsoft.com/office/excel/2006/main">
          <x14:cfRule type="expression" priority="4631" id="{824B312B-1A5C-4612-A65F-2E9463413F48}">
            <xm:f>'bestand opzetten'!$E$13=TRUE</xm:f>
            <x14:dxf>
              <font>
                <color auto="1"/>
              </font>
            </x14:dxf>
          </x14:cfRule>
          <x14:cfRule type="expression" priority="4634" id="{2968D803-AD3D-464B-BF6D-744D07A36885}">
            <xm:f>'bestand opzetten'!$E$13=FALSE</xm:f>
            <x14:dxf>
              <font>
                <color theme="0" tint="-0.24994659260841701"/>
              </font>
            </x14:dxf>
          </x14:cfRule>
          <xm:sqref>C209</xm:sqref>
        </x14:conditionalFormatting>
        <x14:conditionalFormatting xmlns:xm="http://schemas.microsoft.com/office/excel/2006/main">
          <x14:cfRule type="expression" priority="4630" id="{CBB6798B-CF37-48CB-B238-A75511B8F6E4}">
            <xm:f>'bestand opzetten'!$E$13=TRUE</xm:f>
            <x14:dxf>
              <font>
                <color auto="1"/>
              </font>
            </x14:dxf>
          </x14:cfRule>
          <x14:cfRule type="expression" priority="4633" id="{7C5A8656-EC71-41CD-923C-26DEA7A3828A}">
            <xm:f>'bestand opzetten'!$E$13=FALSE</xm:f>
            <x14:dxf>
              <font>
                <color theme="0" tint="-0.24994659260841701"/>
              </font>
            </x14:dxf>
          </x14:cfRule>
          <xm:sqref>D209</xm:sqref>
        </x14:conditionalFormatting>
        <x14:conditionalFormatting xmlns:xm="http://schemas.microsoft.com/office/excel/2006/main">
          <x14:cfRule type="expression" priority="4626" id="{3E94FB9A-BD87-4E5E-97F6-A185CF79F9AE}">
            <xm:f>'bestand opzetten'!$E$13=TRUE</xm:f>
            <x14:dxf>
              <font>
                <color auto="1"/>
              </font>
            </x14:dxf>
          </x14:cfRule>
          <x14:cfRule type="expression" priority="4629" id="{DE37744E-4045-4F84-BA12-BB26C26C249B}">
            <xm:f>'bestand opzetten'!$E$13=FALSE</xm:f>
            <x14:dxf>
              <font>
                <color theme="0" tint="-0.24994659260841701"/>
              </font>
            </x14:dxf>
          </x14:cfRule>
          <xm:sqref>B216</xm:sqref>
        </x14:conditionalFormatting>
        <x14:conditionalFormatting xmlns:xm="http://schemas.microsoft.com/office/excel/2006/main">
          <x14:cfRule type="expression" priority="4625" id="{6713B522-6274-4C9D-8F28-5E4F41821E71}">
            <xm:f>'bestand opzetten'!$E$13=TRUE</xm:f>
            <x14:dxf>
              <font>
                <color auto="1"/>
              </font>
            </x14:dxf>
          </x14:cfRule>
          <x14:cfRule type="expression" priority="4628" id="{B53ADF6D-E63D-4796-8705-F7BDC072B51E}">
            <xm:f>'bestand opzetten'!$E$13=FALSE</xm:f>
            <x14:dxf>
              <font>
                <color theme="0" tint="-0.24994659260841701"/>
              </font>
            </x14:dxf>
          </x14:cfRule>
          <xm:sqref>C216</xm:sqref>
        </x14:conditionalFormatting>
        <x14:conditionalFormatting xmlns:xm="http://schemas.microsoft.com/office/excel/2006/main">
          <x14:cfRule type="expression" priority="4624" id="{F998CE8F-E8F9-4A74-862C-A8D58416BA77}">
            <xm:f>'bestand opzetten'!$E$13=TRUE</xm:f>
            <x14:dxf>
              <font>
                <color auto="1"/>
              </font>
            </x14:dxf>
          </x14:cfRule>
          <x14:cfRule type="expression" priority="4627" id="{0C26A5B6-98F6-4F8A-91A5-831BB5DC8C1D}">
            <xm:f>'bestand opzetten'!$E$13=FALSE</xm:f>
            <x14:dxf>
              <font>
                <color theme="0" tint="-0.24994659260841701"/>
              </font>
            </x14:dxf>
          </x14:cfRule>
          <xm:sqref>D216</xm:sqref>
        </x14:conditionalFormatting>
        <x14:conditionalFormatting xmlns:xm="http://schemas.microsoft.com/office/excel/2006/main">
          <x14:cfRule type="expression" priority="4620" id="{7E832FDF-0F61-461A-8D84-3337EF0C52B1}">
            <xm:f>'bestand opzetten'!$E$13=TRUE</xm:f>
            <x14:dxf>
              <font>
                <color auto="1"/>
              </font>
            </x14:dxf>
          </x14:cfRule>
          <x14:cfRule type="expression" priority="4623" id="{12BCA686-1218-4195-96A4-A0333427AEB3}">
            <xm:f>'bestand opzetten'!$E$13=FALSE</xm:f>
            <x14:dxf>
              <font>
                <color theme="0" tint="-0.24994659260841701"/>
              </font>
            </x14:dxf>
          </x14:cfRule>
          <xm:sqref>B49</xm:sqref>
        </x14:conditionalFormatting>
        <x14:conditionalFormatting xmlns:xm="http://schemas.microsoft.com/office/excel/2006/main">
          <x14:cfRule type="expression" priority="4619" id="{F4CF4C36-B704-4528-86AB-83E4059B60CF}">
            <xm:f>'bestand opzetten'!$E$13=TRUE</xm:f>
            <x14:dxf>
              <font>
                <color auto="1"/>
              </font>
            </x14:dxf>
          </x14:cfRule>
          <x14:cfRule type="expression" priority="4622" id="{67CE277C-DEB6-4D95-B8CC-31EB8B7F362F}">
            <xm:f>'bestand opzetten'!$E$13=FALSE</xm:f>
            <x14:dxf>
              <font>
                <color theme="0" tint="-0.24994659260841701"/>
              </font>
            </x14:dxf>
          </x14:cfRule>
          <xm:sqref>C49</xm:sqref>
        </x14:conditionalFormatting>
        <x14:conditionalFormatting xmlns:xm="http://schemas.microsoft.com/office/excel/2006/main">
          <x14:cfRule type="expression" priority="4618" id="{40BACB30-A653-443D-B067-F5410D34BD69}">
            <xm:f>'bestand opzetten'!$E$13=TRUE</xm:f>
            <x14:dxf>
              <font>
                <color auto="1"/>
              </font>
            </x14:dxf>
          </x14:cfRule>
          <x14:cfRule type="expression" priority="4621" id="{DB2DFFBF-21F5-4A18-B44D-8D40D28B76A7}">
            <xm:f>'bestand opzetten'!$E$13=FALSE</xm:f>
            <x14:dxf>
              <font>
                <color theme="0" tint="-0.24994659260841701"/>
              </font>
            </x14:dxf>
          </x14:cfRule>
          <xm:sqref>D49</xm:sqref>
        </x14:conditionalFormatting>
        <x14:conditionalFormatting xmlns:xm="http://schemas.microsoft.com/office/excel/2006/main">
          <x14:cfRule type="expression" priority="4614" id="{8D59C7F1-78E7-410F-9226-CC1B81502CFE}">
            <xm:f>'bestand opzetten'!$E$13=TRUE</xm:f>
            <x14:dxf>
              <font>
                <color auto="1"/>
              </font>
            </x14:dxf>
          </x14:cfRule>
          <x14:cfRule type="expression" priority="4617" id="{25242FC4-4FB1-48B4-8ED0-0329299688B6}">
            <xm:f>'bestand opzetten'!$E$13=FALSE</xm:f>
            <x14:dxf>
              <font>
                <color theme="0" tint="-0.24994659260841701"/>
              </font>
            </x14:dxf>
          </x14:cfRule>
          <xm:sqref>B50</xm:sqref>
        </x14:conditionalFormatting>
        <x14:conditionalFormatting xmlns:xm="http://schemas.microsoft.com/office/excel/2006/main">
          <x14:cfRule type="expression" priority="4613" id="{F248DA54-5EC2-4A9C-A60F-7AB90001781F}">
            <xm:f>'bestand opzetten'!$E$13=TRUE</xm:f>
            <x14:dxf>
              <font>
                <color auto="1"/>
              </font>
            </x14:dxf>
          </x14:cfRule>
          <x14:cfRule type="expression" priority="4616" id="{F6DBB759-3737-49CC-943E-5811E6600389}">
            <xm:f>'bestand opzetten'!$E$13=FALSE</xm:f>
            <x14:dxf>
              <font>
                <color theme="0" tint="-0.24994659260841701"/>
              </font>
            </x14:dxf>
          </x14:cfRule>
          <xm:sqref>C50</xm:sqref>
        </x14:conditionalFormatting>
        <x14:conditionalFormatting xmlns:xm="http://schemas.microsoft.com/office/excel/2006/main">
          <x14:cfRule type="expression" priority="4612" id="{A472D675-84A1-43BB-B819-8E57A27D68C2}">
            <xm:f>'bestand opzetten'!$E$13=TRUE</xm:f>
            <x14:dxf>
              <font>
                <color auto="1"/>
              </font>
            </x14:dxf>
          </x14:cfRule>
          <x14:cfRule type="expression" priority="4615" id="{36D746C7-B822-4971-978E-01D39092B763}">
            <xm:f>'bestand opzetten'!$E$13=FALSE</xm:f>
            <x14:dxf>
              <font>
                <color theme="0" tint="-0.24994659260841701"/>
              </font>
            </x14:dxf>
          </x14:cfRule>
          <xm:sqref>D50</xm:sqref>
        </x14:conditionalFormatting>
        <x14:conditionalFormatting xmlns:xm="http://schemas.microsoft.com/office/excel/2006/main">
          <x14:cfRule type="expression" priority="4605" id="{A623B13E-938F-4B43-AD22-68F197710F80}">
            <xm:f>'bestand opzetten'!$E$21=FALSE</xm:f>
            <x14:dxf>
              <font>
                <color theme="0" tint="-0.24994659260841701"/>
              </font>
            </x14:dxf>
          </x14:cfRule>
          <xm:sqref>E106:F106</xm:sqref>
        </x14:conditionalFormatting>
        <x14:conditionalFormatting xmlns:xm="http://schemas.microsoft.com/office/excel/2006/main">
          <x14:cfRule type="expression" priority="4604" id="{39247B6E-F0BC-47B9-B602-09FDC9BCF36B}">
            <xm:f>'bestand opzetten'!$E$21=FALSE</xm:f>
            <x14:dxf>
              <fill>
                <patternFill>
                  <bgColor theme="0" tint="-4.9989318521683403E-2"/>
                </patternFill>
              </fill>
            </x14:dxf>
          </x14:cfRule>
          <xm:sqref>E106:F106</xm:sqref>
        </x14:conditionalFormatting>
        <x14:conditionalFormatting xmlns:xm="http://schemas.microsoft.com/office/excel/2006/main">
          <x14:cfRule type="expression" priority="4603" id="{FAD70CEA-72A3-46DC-80DC-0973EACE0EB4}">
            <xm:f>'bestand opzetten'!$E$15=FALSE</xm:f>
            <x14:dxf>
              <font>
                <color theme="0" tint="-0.24994659260841701"/>
              </font>
              <fill>
                <patternFill>
                  <bgColor theme="0" tint="-4.9989318521683403E-2"/>
                </patternFill>
              </fill>
            </x14:dxf>
          </x14:cfRule>
          <xm:sqref>E106</xm:sqref>
        </x14:conditionalFormatting>
        <x14:conditionalFormatting xmlns:xm="http://schemas.microsoft.com/office/excel/2006/main">
          <x14:cfRule type="expression" priority="4598" id="{7995AC66-0971-4743-A5AC-25F75051C528}">
            <xm:f>'bestand opzetten'!$E$15=FALSE</xm:f>
            <x14:dxf>
              <font>
                <color theme="0" tint="-0.24994659260841701"/>
              </font>
              <fill>
                <patternFill>
                  <bgColor theme="0" tint="-4.9989318521683403E-2"/>
                </patternFill>
              </fill>
            </x14:dxf>
          </x14:cfRule>
          <xm:sqref>F106</xm:sqref>
        </x14:conditionalFormatting>
        <x14:conditionalFormatting xmlns:xm="http://schemas.microsoft.com/office/excel/2006/main">
          <x14:cfRule type="expression" priority="4591" id="{5C1405DD-8953-4C7D-9C89-6E8CC5A15E07}">
            <xm:f>'bestand opzetten'!$E$15=FALSE</xm:f>
            <x14:dxf>
              <font>
                <color theme="0" tint="-0.24994659260841701"/>
              </font>
              <fill>
                <patternFill>
                  <bgColor theme="0" tint="-4.9989318521683403E-2"/>
                </patternFill>
              </fill>
            </x14:dxf>
          </x14:cfRule>
          <xm:sqref>E110</xm:sqref>
        </x14:conditionalFormatting>
        <x14:conditionalFormatting xmlns:xm="http://schemas.microsoft.com/office/excel/2006/main">
          <x14:cfRule type="expression" priority="4590" id="{BDF55872-C088-4E7F-A9FB-7171453FBB5B}">
            <xm:f>'bestand opzetten'!$E$15=FALSE</xm:f>
            <x14:dxf>
              <font>
                <color theme="0" tint="-0.24994659260841701"/>
              </font>
              <fill>
                <patternFill>
                  <bgColor theme="0" tint="-4.9989318521683403E-2"/>
                </patternFill>
              </fill>
            </x14:dxf>
          </x14:cfRule>
          <xm:sqref>F110</xm:sqref>
        </x14:conditionalFormatting>
        <x14:conditionalFormatting xmlns:xm="http://schemas.microsoft.com/office/excel/2006/main">
          <x14:cfRule type="expression" priority="4583" id="{7601E9B0-1E2F-4907-B1FE-3FA9138C225A}">
            <xm:f>'bestand opzetten'!$E$21=FALSE</xm:f>
            <x14:dxf>
              <font>
                <color theme="0" tint="-0.24994659260841701"/>
              </font>
            </x14:dxf>
          </x14:cfRule>
          <xm:sqref>E157:F157</xm:sqref>
        </x14:conditionalFormatting>
        <x14:conditionalFormatting xmlns:xm="http://schemas.microsoft.com/office/excel/2006/main">
          <x14:cfRule type="expression" priority="4582" id="{D330197D-E54D-45DC-A781-8E8569F7BBAC}">
            <xm:f>'bestand opzetten'!$E$21=FALSE</xm:f>
            <x14:dxf>
              <fill>
                <patternFill>
                  <bgColor theme="0" tint="-4.9989318521683403E-2"/>
                </patternFill>
              </fill>
            </x14:dxf>
          </x14:cfRule>
          <xm:sqref>E157:F157</xm:sqref>
        </x14:conditionalFormatting>
        <x14:conditionalFormatting xmlns:xm="http://schemas.microsoft.com/office/excel/2006/main">
          <x14:cfRule type="expression" priority="4581" id="{23F85465-A63C-49DA-9621-B8F3B0C0FE03}">
            <xm:f>'bestand opzetten'!$E$15=FALSE</xm:f>
            <x14:dxf>
              <font>
                <color theme="0" tint="-0.24994659260841701"/>
              </font>
              <fill>
                <patternFill>
                  <bgColor theme="0" tint="-4.9989318521683403E-2"/>
                </patternFill>
              </fill>
            </x14:dxf>
          </x14:cfRule>
          <xm:sqref>E157</xm:sqref>
        </x14:conditionalFormatting>
        <x14:conditionalFormatting xmlns:xm="http://schemas.microsoft.com/office/excel/2006/main">
          <x14:cfRule type="expression" priority="4576" id="{2F50212A-8BFA-49D9-9E01-0658161E1F69}">
            <xm:f>'bestand opzetten'!$E$15=FALSE</xm:f>
            <x14:dxf>
              <font>
                <color theme="0" tint="-0.24994659260841701"/>
              </font>
              <fill>
                <patternFill>
                  <bgColor theme="0" tint="-4.9989318521683403E-2"/>
                </patternFill>
              </fill>
            </x14:dxf>
          </x14:cfRule>
          <xm:sqref>F157</xm:sqref>
        </x14:conditionalFormatting>
        <x14:conditionalFormatting xmlns:xm="http://schemas.microsoft.com/office/excel/2006/main">
          <x14:cfRule type="expression" priority="4569" id="{D968BEB8-4580-4010-9273-919625DACC43}">
            <xm:f>'bestand opzetten'!$E$21=FALSE</xm:f>
            <x14:dxf>
              <font>
                <color theme="0" tint="-0.24994659260841701"/>
              </font>
            </x14:dxf>
          </x14:cfRule>
          <xm:sqref>E163:F163</xm:sqref>
        </x14:conditionalFormatting>
        <x14:conditionalFormatting xmlns:xm="http://schemas.microsoft.com/office/excel/2006/main">
          <x14:cfRule type="expression" priority="4568" id="{735B7946-5736-4B45-99F4-F0CD1CC7E2E8}">
            <xm:f>'bestand opzetten'!$E$21=FALSE</xm:f>
            <x14:dxf>
              <fill>
                <patternFill>
                  <bgColor theme="0" tint="-4.9989318521683403E-2"/>
                </patternFill>
              </fill>
            </x14:dxf>
          </x14:cfRule>
          <xm:sqref>E163:F163</xm:sqref>
        </x14:conditionalFormatting>
        <x14:conditionalFormatting xmlns:xm="http://schemas.microsoft.com/office/excel/2006/main">
          <x14:cfRule type="expression" priority="4567" id="{BAD4E8EA-64FF-4611-B9F7-F5B7901C2E17}">
            <xm:f>'bestand opzetten'!$E$15=FALSE</xm:f>
            <x14:dxf>
              <font>
                <color theme="0" tint="-0.24994659260841701"/>
              </font>
              <fill>
                <patternFill>
                  <bgColor theme="0" tint="-4.9989318521683403E-2"/>
                </patternFill>
              </fill>
            </x14:dxf>
          </x14:cfRule>
          <xm:sqref>E163</xm:sqref>
        </x14:conditionalFormatting>
        <x14:conditionalFormatting xmlns:xm="http://schemas.microsoft.com/office/excel/2006/main">
          <x14:cfRule type="expression" priority="4562" id="{4FA8DCA9-D3CF-4118-8CBF-CEC27B9135E0}">
            <xm:f>'bestand opzetten'!$E$15=FALSE</xm:f>
            <x14:dxf>
              <font>
                <color theme="0" tint="-0.24994659260841701"/>
              </font>
              <fill>
                <patternFill>
                  <bgColor theme="0" tint="-4.9989318521683403E-2"/>
                </patternFill>
              </fill>
            </x14:dxf>
          </x14:cfRule>
          <xm:sqref>F163</xm:sqref>
        </x14:conditionalFormatting>
        <x14:conditionalFormatting xmlns:xm="http://schemas.microsoft.com/office/excel/2006/main">
          <x14:cfRule type="expression" priority="4555" id="{0EEC3CE1-4F15-4F81-811F-FD841463E2C6}">
            <xm:f>'bestand opzetten'!$E$21=FALSE</xm:f>
            <x14:dxf>
              <font>
                <color theme="0" tint="-0.24994659260841701"/>
              </font>
            </x14:dxf>
          </x14:cfRule>
          <xm:sqref>E138:F138</xm:sqref>
        </x14:conditionalFormatting>
        <x14:conditionalFormatting xmlns:xm="http://schemas.microsoft.com/office/excel/2006/main">
          <x14:cfRule type="expression" priority="4554" id="{9507FBD9-8810-4192-A25A-5AF9CC70FD48}">
            <xm:f>'bestand opzetten'!$E$21=FALSE</xm:f>
            <x14:dxf>
              <fill>
                <patternFill>
                  <bgColor theme="0" tint="-4.9989318521683403E-2"/>
                </patternFill>
              </fill>
            </x14:dxf>
          </x14:cfRule>
          <xm:sqref>E138:F138</xm:sqref>
        </x14:conditionalFormatting>
        <x14:conditionalFormatting xmlns:xm="http://schemas.microsoft.com/office/excel/2006/main">
          <x14:cfRule type="expression" priority="4553" id="{8FFFA938-4326-4083-8D50-07AA77EB79B5}">
            <xm:f>'bestand opzetten'!$E$15=FALSE</xm:f>
            <x14:dxf>
              <font>
                <color theme="0" tint="-0.24994659260841701"/>
              </font>
              <fill>
                <patternFill>
                  <bgColor theme="0" tint="-4.9989318521683403E-2"/>
                </patternFill>
              </fill>
            </x14:dxf>
          </x14:cfRule>
          <xm:sqref>E138</xm:sqref>
        </x14:conditionalFormatting>
        <x14:conditionalFormatting xmlns:xm="http://schemas.microsoft.com/office/excel/2006/main">
          <x14:cfRule type="expression" priority="4548" id="{F98223D7-CFD2-4F45-89DE-EC00E0413700}">
            <xm:f>'bestand opzetten'!$E$15=FALSE</xm:f>
            <x14:dxf>
              <font>
                <color theme="0" tint="-0.24994659260841701"/>
              </font>
              <fill>
                <patternFill>
                  <bgColor theme="0" tint="-4.9989318521683403E-2"/>
                </patternFill>
              </fill>
            </x14:dxf>
          </x14:cfRule>
          <xm:sqref>F138</xm:sqref>
        </x14:conditionalFormatting>
        <x14:conditionalFormatting xmlns:xm="http://schemas.microsoft.com/office/excel/2006/main">
          <x14:cfRule type="expression" priority="4541" id="{5390ECC2-482C-43F2-BFE3-8ABAEB0BFC37}">
            <xm:f>'bestand opzetten'!$E$21=FALSE</xm:f>
            <x14:dxf>
              <font>
                <color theme="0" tint="-0.24994659260841701"/>
              </font>
            </x14:dxf>
          </x14:cfRule>
          <xm:sqref>E71:F71</xm:sqref>
        </x14:conditionalFormatting>
        <x14:conditionalFormatting xmlns:xm="http://schemas.microsoft.com/office/excel/2006/main">
          <x14:cfRule type="expression" priority="4540" id="{54D15CE4-4EC1-4BB8-949D-1EAF60CA7E39}">
            <xm:f>'bestand opzetten'!$E$21=FALSE</xm:f>
            <x14:dxf>
              <fill>
                <patternFill>
                  <bgColor theme="0" tint="-4.9989318521683403E-2"/>
                </patternFill>
              </fill>
            </x14:dxf>
          </x14:cfRule>
          <xm:sqref>E71:F71</xm:sqref>
        </x14:conditionalFormatting>
        <x14:conditionalFormatting xmlns:xm="http://schemas.microsoft.com/office/excel/2006/main">
          <x14:cfRule type="expression" priority="4539" id="{A7818BC1-13BD-40BA-A068-0C82F08B1BD7}">
            <xm:f>'bestand opzetten'!$E$15=FALSE</xm:f>
            <x14:dxf>
              <font>
                <color theme="0" tint="-0.24994659260841701"/>
              </font>
              <fill>
                <patternFill>
                  <bgColor theme="0" tint="-4.9989318521683403E-2"/>
                </patternFill>
              </fill>
            </x14:dxf>
          </x14:cfRule>
          <xm:sqref>E71</xm:sqref>
        </x14:conditionalFormatting>
        <x14:conditionalFormatting xmlns:xm="http://schemas.microsoft.com/office/excel/2006/main">
          <x14:cfRule type="expression" priority="4534" id="{67D79F18-2CBB-4B93-BDE3-82F7DD28E608}">
            <xm:f>'bestand opzetten'!$E$15=FALSE</xm:f>
            <x14:dxf>
              <font>
                <color theme="0" tint="-0.24994659260841701"/>
              </font>
              <fill>
                <patternFill>
                  <bgColor theme="0" tint="-4.9989318521683403E-2"/>
                </patternFill>
              </fill>
            </x14:dxf>
          </x14:cfRule>
          <xm:sqref>F71</xm:sqref>
        </x14:conditionalFormatting>
        <x14:conditionalFormatting xmlns:xm="http://schemas.microsoft.com/office/excel/2006/main">
          <x14:cfRule type="expression" priority="4527" id="{A9557452-1401-4FB2-A9B1-B40F57626A8B}">
            <xm:f>'bestand opzetten'!$E$21=FALSE</xm:f>
            <x14:dxf>
              <font>
                <color theme="0" tint="-0.24994659260841701"/>
              </font>
            </x14:dxf>
          </x14:cfRule>
          <xm:sqref>E72:F72</xm:sqref>
        </x14:conditionalFormatting>
        <x14:conditionalFormatting xmlns:xm="http://schemas.microsoft.com/office/excel/2006/main">
          <x14:cfRule type="expression" priority="4526" id="{D19395FD-3E29-4810-87FA-8887D5DFF787}">
            <xm:f>'bestand opzetten'!$E$21=FALSE</xm:f>
            <x14:dxf>
              <fill>
                <patternFill>
                  <bgColor theme="0" tint="-4.9989318521683403E-2"/>
                </patternFill>
              </fill>
            </x14:dxf>
          </x14:cfRule>
          <xm:sqref>E72:F72</xm:sqref>
        </x14:conditionalFormatting>
        <x14:conditionalFormatting xmlns:xm="http://schemas.microsoft.com/office/excel/2006/main">
          <x14:cfRule type="expression" priority="4525" id="{7C21F130-2189-44A4-BA87-E2E3A261C665}">
            <xm:f>'bestand opzetten'!$E$15=FALSE</xm:f>
            <x14:dxf>
              <font>
                <color theme="0" tint="-0.24994659260841701"/>
              </font>
              <fill>
                <patternFill>
                  <bgColor theme="0" tint="-4.9989318521683403E-2"/>
                </patternFill>
              </fill>
            </x14:dxf>
          </x14:cfRule>
          <xm:sqref>E72</xm:sqref>
        </x14:conditionalFormatting>
        <x14:conditionalFormatting xmlns:xm="http://schemas.microsoft.com/office/excel/2006/main">
          <x14:cfRule type="expression" priority="4520" id="{5C0D641C-BB9B-41A3-9F53-BB7515E04E5F}">
            <xm:f>'bestand opzetten'!$E$15=FALSE</xm:f>
            <x14:dxf>
              <font>
                <color theme="0" tint="-0.24994659260841701"/>
              </font>
              <fill>
                <patternFill>
                  <bgColor theme="0" tint="-4.9989318521683403E-2"/>
                </patternFill>
              </fill>
            </x14:dxf>
          </x14:cfRule>
          <xm:sqref>F72</xm:sqref>
        </x14:conditionalFormatting>
        <x14:conditionalFormatting xmlns:xm="http://schemas.microsoft.com/office/excel/2006/main">
          <x14:cfRule type="expression" priority="4513" id="{523A75FC-3D6A-4A04-9FB4-D0347DAA87A7}">
            <xm:f>'bestand opzetten'!$E$21=FALSE</xm:f>
            <x14:dxf>
              <font>
                <color theme="0" tint="-0.24994659260841701"/>
              </font>
            </x14:dxf>
          </x14:cfRule>
          <xm:sqref>E39:F39</xm:sqref>
        </x14:conditionalFormatting>
        <x14:conditionalFormatting xmlns:xm="http://schemas.microsoft.com/office/excel/2006/main">
          <x14:cfRule type="expression" priority="4512" id="{29FB6594-FC17-4321-9780-8BE70E071A96}">
            <xm:f>'bestand opzetten'!$E$21=FALSE</xm:f>
            <x14:dxf>
              <fill>
                <patternFill>
                  <bgColor theme="0" tint="-4.9989318521683403E-2"/>
                </patternFill>
              </fill>
            </x14:dxf>
          </x14:cfRule>
          <xm:sqref>E39:F39</xm:sqref>
        </x14:conditionalFormatting>
        <x14:conditionalFormatting xmlns:xm="http://schemas.microsoft.com/office/excel/2006/main">
          <x14:cfRule type="expression" priority="4511" id="{E0651490-90A0-46E4-8527-7BE5A748C9A7}">
            <xm:f>'bestand opzetten'!$E$15=FALSE</xm:f>
            <x14:dxf>
              <font>
                <color theme="0" tint="-0.24994659260841701"/>
              </font>
              <fill>
                <patternFill>
                  <bgColor theme="0" tint="-4.9989318521683403E-2"/>
                </patternFill>
              </fill>
            </x14:dxf>
          </x14:cfRule>
          <xm:sqref>E39</xm:sqref>
        </x14:conditionalFormatting>
        <x14:conditionalFormatting xmlns:xm="http://schemas.microsoft.com/office/excel/2006/main">
          <x14:cfRule type="expression" priority="4506" id="{39CA4B5C-A973-48E4-9479-1DC8B2D458A8}">
            <xm:f>'bestand opzetten'!$E$15=FALSE</xm:f>
            <x14:dxf>
              <font>
                <color theme="0" tint="-0.24994659260841701"/>
              </font>
              <fill>
                <patternFill>
                  <bgColor theme="0" tint="-4.9989318521683403E-2"/>
                </patternFill>
              </fill>
            </x14:dxf>
          </x14:cfRule>
          <xm:sqref>F39</xm:sqref>
        </x14:conditionalFormatting>
        <x14:conditionalFormatting xmlns:xm="http://schemas.microsoft.com/office/excel/2006/main">
          <x14:cfRule type="expression" priority="4499" id="{47822DC8-5732-4A5A-8457-C655E6A8FA60}">
            <xm:f>'bestand opzetten'!$E$21=FALSE</xm:f>
            <x14:dxf>
              <font>
                <color theme="0" tint="-0.24994659260841701"/>
              </font>
            </x14:dxf>
          </x14:cfRule>
          <xm:sqref>E40:F40</xm:sqref>
        </x14:conditionalFormatting>
        <x14:conditionalFormatting xmlns:xm="http://schemas.microsoft.com/office/excel/2006/main">
          <x14:cfRule type="expression" priority="4498" id="{CC952DE1-BBC5-4B98-858D-1B44F203A3E5}">
            <xm:f>'bestand opzetten'!$E$21=FALSE</xm:f>
            <x14:dxf>
              <fill>
                <patternFill>
                  <bgColor theme="0" tint="-4.9989318521683403E-2"/>
                </patternFill>
              </fill>
            </x14:dxf>
          </x14:cfRule>
          <xm:sqref>E40:F40</xm:sqref>
        </x14:conditionalFormatting>
        <x14:conditionalFormatting xmlns:xm="http://schemas.microsoft.com/office/excel/2006/main">
          <x14:cfRule type="expression" priority="4497" id="{3113EE5D-EAC9-4A56-BBBF-91A04357AD60}">
            <xm:f>'bestand opzetten'!$E$15=FALSE</xm:f>
            <x14:dxf>
              <font>
                <color theme="0" tint="-0.24994659260841701"/>
              </font>
              <fill>
                <patternFill>
                  <bgColor theme="0" tint="-4.9989318521683403E-2"/>
                </patternFill>
              </fill>
            </x14:dxf>
          </x14:cfRule>
          <xm:sqref>E40</xm:sqref>
        </x14:conditionalFormatting>
        <x14:conditionalFormatting xmlns:xm="http://schemas.microsoft.com/office/excel/2006/main">
          <x14:cfRule type="expression" priority="4492" id="{C45F735D-BCE9-402A-94F5-D9ECFD25FBAE}">
            <xm:f>'bestand opzetten'!$E$15=FALSE</xm:f>
            <x14:dxf>
              <font>
                <color theme="0" tint="-0.24994659260841701"/>
              </font>
              <fill>
                <patternFill>
                  <bgColor theme="0" tint="-4.9989318521683403E-2"/>
                </patternFill>
              </fill>
            </x14:dxf>
          </x14:cfRule>
          <xm:sqref>F40</xm:sqref>
        </x14:conditionalFormatting>
        <x14:conditionalFormatting xmlns:xm="http://schemas.microsoft.com/office/excel/2006/main">
          <x14:cfRule type="expression" priority="4485" id="{31C478A9-4B03-4C10-993D-C5958B0A0685}">
            <xm:f>'bestand opzetten'!$E$21=FALSE</xm:f>
            <x14:dxf>
              <font>
                <color theme="0" tint="-0.24994659260841701"/>
              </font>
            </x14:dxf>
          </x14:cfRule>
          <xm:sqref>E153</xm:sqref>
        </x14:conditionalFormatting>
        <x14:conditionalFormatting xmlns:xm="http://schemas.microsoft.com/office/excel/2006/main">
          <x14:cfRule type="expression" priority="4484" id="{3B7C33C6-605E-4245-8B25-E5E74FEF9213}">
            <xm:f>'bestand opzetten'!$E$21=FALSE</xm:f>
            <x14:dxf>
              <fill>
                <patternFill>
                  <bgColor theme="0" tint="-4.9989318521683403E-2"/>
                </patternFill>
              </fill>
            </x14:dxf>
          </x14:cfRule>
          <xm:sqref>E153</xm:sqref>
        </x14:conditionalFormatting>
        <x14:conditionalFormatting xmlns:xm="http://schemas.microsoft.com/office/excel/2006/main">
          <x14:cfRule type="expression" priority="4483" id="{E0801016-ABC9-4ACF-9605-BD47A58F57AA}">
            <xm:f>'bestand opzetten'!$E$13=FALSE</xm:f>
            <x14:dxf>
              <font>
                <color theme="0" tint="-0.24994659260841701"/>
              </font>
              <fill>
                <patternFill>
                  <bgColor theme="0" tint="-4.9989318521683403E-2"/>
                </patternFill>
              </fill>
            </x14:dxf>
          </x14:cfRule>
          <xm:sqref>E153</xm:sqref>
        </x14:conditionalFormatting>
        <x14:conditionalFormatting xmlns:xm="http://schemas.microsoft.com/office/excel/2006/main">
          <x14:cfRule type="expression" priority="4480" id="{97A91AB9-A757-4ABA-B9D8-29B67BEDB8D6}">
            <xm:f>'bestand opzetten'!$E$21=FALSE</xm:f>
            <x14:dxf>
              <font>
                <color theme="0" tint="-0.24994659260841701"/>
              </font>
            </x14:dxf>
          </x14:cfRule>
          <xm:sqref>F153</xm:sqref>
        </x14:conditionalFormatting>
        <x14:conditionalFormatting xmlns:xm="http://schemas.microsoft.com/office/excel/2006/main">
          <x14:cfRule type="expression" priority="4479" id="{A2021498-23B0-446D-B866-C50FBC8B6B9D}">
            <xm:f>'bestand opzetten'!$E$21=FALSE</xm:f>
            <x14:dxf>
              <fill>
                <patternFill>
                  <bgColor theme="0" tint="-4.9989318521683403E-2"/>
                </patternFill>
              </fill>
            </x14:dxf>
          </x14:cfRule>
          <xm:sqref>F153</xm:sqref>
        </x14:conditionalFormatting>
        <x14:conditionalFormatting xmlns:xm="http://schemas.microsoft.com/office/excel/2006/main">
          <x14:cfRule type="expression" priority="4478" id="{FF153DF2-64FB-4B40-A1FB-6F6DDCE855D2}">
            <xm:f>'bestand opzetten'!$E$13=FALSE</xm:f>
            <x14:dxf>
              <font>
                <color theme="0" tint="-0.24994659260841701"/>
              </font>
              <fill>
                <patternFill>
                  <bgColor theme="0" tint="-4.9989318521683403E-2"/>
                </patternFill>
              </fill>
            </x14:dxf>
          </x14:cfRule>
          <xm:sqref>F153</xm:sqref>
        </x14:conditionalFormatting>
        <x14:conditionalFormatting xmlns:xm="http://schemas.microsoft.com/office/excel/2006/main">
          <x14:cfRule type="expression" priority="4471" id="{217C95E8-E432-430C-8DD9-DB9447086497}">
            <xm:f>'bestand opzetten'!$E$21=FALSE</xm:f>
            <x14:dxf>
              <font>
                <color theme="0" tint="-0.24994659260841701"/>
              </font>
            </x14:dxf>
          </x14:cfRule>
          <xm:sqref>E209</xm:sqref>
        </x14:conditionalFormatting>
        <x14:conditionalFormatting xmlns:xm="http://schemas.microsoft.com/office/excel/2006/main">
          <x14:cfRule type="expression" priority="4470" id="{9CC6FA75-66AC-4B4D-A43A-9E45633368DB}">
            <xm:f>'bestand opzetten'!$E$21=FALSE</xm:f>
            <x14:dxf>
              <fill>
                <patternFill>
                  <bgColor theme="0" tint="-4.9989318521683403E-2"/>
                </patternFill>
              </fill>
            </x14:dxf>
          </x14:cfRule>
          <xm:sqref>E209</xm:sqref>
        </x14:conditionalFormatting>
        <x14:conditionalFormatting xmlns:xm="http://schemas.microsoft.com/office/excel/2006/main">
          <x14:cfRule type="expression" priority="4469" id="{82C93E71-0A84-455D-99ED-994AF9FF7EBE}">
            <xm:f>'bestand opzetten'!$E$13=FALSE</xm:f>
            <x14:dxf>
              <font>
                <color theme="0" tint="-0.24994659260841701"/>
              </font>
              <fill>
                <patternFill>
                  <bgColor theme="0" tint="-4.9989318521683403E-2"/>
                </patternFill>
              </fill>
            </x14:dxf>
          </x14:cfRule>
          <xm:sqref>E209</xm:sqref>
        </x14:conditionalFormatting>
        <x14:conditionalFormatting xmlns:xm="http://schemas.microsoft.com/office/excel/2006/main">
          <x14:cfRule type="expression" priority="4466" id="{6E193451-67B2-4EB4-9E05-0135B0EF4D05}">
            <xm:f>'bestand opzetten'!$E$21=FALSE</xm:f>
            <x14:dxf>
              <font>
                <color theme="0" tint="-0.24994659260841701"/>
              </font>
            </x14:dxf>
          </x14:cfRule>
          <xm:sqref>F209</xm:sqref>
        </x14:conditionalFormatting>
        <x14:conditionalFormatting xmlns:xm="http://schemas.microsoft.com/office/excel/2006/main">
          <x14:cfRule type="expression" priority="4465" id="{45B78B61-16E8-43D7-8464-0AADD4AD6485}">
            <xm:f>'bestand opzetten'!$E$21=FALSE</xm:f>
            <x14:dxf>
              <fill>
                <patternFill>
                  <bgColor theme="0" tint="-4.9989318521683403E-2"/>
                </patternFill>
              </fill>
            </x14:dxf>
          </x14:cfRule>
          <xm:sqref>F209</xm:sqref>
        </x14:conditionalFormatting>
        <x14:conditionalFormatting xmlns:xm="http://schemas.microsoft.com/office/excel/2006/main">
          <x14:cfRule type="expression" priority="4464" id="{A2A9EB57-C9B3-4193-9032-50ABC4B7897D}">
            <xm:f>'bestand opzetten'!$E$13=FALSE</xm:f>
            <x14:dxf>
              <font>
                <color theme="0" tint="-0.24994659260841701"/>
              </font>
              <fill>
                <patternFill>
                  <bgColor theme="0" tint="-4.9989318521683403E-2"/>
                </patternFill>
              </fill>
            </x14:dxf>
          </x14:cfRule>
          <xm:sqref>F209</xm:sqref>
        </x14:conditionalFormatting>
        <x14:conditionalFormatting xmlns:xm="http://schemas.microsoft.com/office/excel/2006/main">
          <x14:cfRule type="expression" priority="4457" id="{9CD26BEC-9EC5-4593-BCD5-56FD35C86986}">
            <xm:f>'bestand opzetten'!$E$21=FALSE</xm:f>
            <x14:dxf>
              <font>
                <color theme="0" tint="-0.24994659260841701"/>
              </font>
            </x14:dxf>
          </x14:cfRule>
          <xm:sqref>E216</xm:sqref>
        </x14:conditionalFormatting>
        <x14:conditionalFormatting xmlns:xm="http://schemas.microsoft.com/office/excel/2006/main">
          <x14:cfRule type="expression" priority="4456" id="{CB9E7E4E-85F1-47E9-85D9-12708BB2B6F0}">
            <xm:f>'bestand opzetten'!$E$21=FALSE</xm:f>
            <x14:dxf>
              <fill>
                <patternFill>
                  <bgColor theme="0" tint="-4.9989318521683403E-2"/>
                </patternFill>
              </fill>
            </x14:dxf>
          </x14:cfRule>
          <xm:sqref>E216</xm:sqref>
        </x14:conditionalFormatting>
        <x14:conditionalFormatting xmlns:xm="http://schemas.microsoft.com/office/excel/2006/main">
          <x14:cfRule type="expression" priority="4455" id="{789F2E7B-3F3D-46DB-903B-2F199D19C324}">
            <xm:f>'bestand opzetten'!$E$13=FALSE</xm:f>
            <x14:dxf>
              <font>
                <color theme="0" tint="-0.24994659260841701"/>
              </font>
              <fill>
                <patternFill>
                  <bgColor theme="0" tint="-4.9989318521683403E-2"/>
                </patternFill>
              </fill>
            </x14:dxf>
          </x14:cfRule>
          <xm:sqref>E216</xm:sqref>
        </x14:conditionalFormatting>
        <x14:conditionalFormatting xmlns:xm="http://schemas.microsoft.com/office/excel/2006/main">
          <x14:cfRule type="expression" priority="4452" id="{ABA2A51F-AE3F-4F22-A8F6-C003573515EC}">
            <xm:f>'bestand opzetten'!$E$21=FALSE</xm:f>
            <x14:dxf>
              <font>
                <color theme="0" tint="-0.24994659260841701"/>
              </font>
            </x14:dxf>
          </x14:cfRule>
          <xm:sqref>F216</xm:sqref>
        </x14:conditionalFormatting>
        <x14:conditionalFormatting xmlns:xm="http://schemas.microsoft.com/office/excel/2006/main">
          <x14:cfRule type="expression" priority="4451" id="{D20DA537-ACA4-4C7B-8647-F2546DF5B190}">
            <xm:f>'bestand opzetten'!$E$21=FALSE</xm:f>
            <x14:dxf>
              <fill>
                <patternFill>
                  <bgColor theme="0" tint="-4.9989318521683403E-2"/>
                </patternFill>
              </fill>
            </x14:dxf>
          </x14:cfRule>
          <xm:sqref>F216</xm:sqref>
        </x14:conditionalFormatting>
        <x14:conditionalFormatting xmlns:xm="http://schemas.microsoft.com/office/excel/2006/main">
          <x14:cfRule type="expression" priority="4450" id="{62C02397-F333-4608-93AE-6752DA10E8B3}">
            <xm:f>'bestand opzetten'!$E$13=FALSE</xm:f>
            <x14:dxf>
              <font>
                <color theme="0" tint="-0.24994659260841701"/>
              </font>
              <fill>
                <patternFill>
                  <bgColor theme="0" tint="-4.9989318521683403E-2"/>
                </patternFill>
              </fill>
            </x14:dxf>
          </x14:cfRule>
          <xm:sqref>F216</xm:sqref>
        </x14:conditionalFormatting>
        <x14:conditionalFormatting xmlns:xm="http://schemas.microsoft.com/office/excel/2006/main">
          <x14:cfRule type="expression" priority="4443" id="{70D14698-9A35-419D-A0B3-4676BEADC01A}">
            <xm:f>'bestand opzetten'!$E$21=FALSE</xm:f>
            <x14:dxf>
              <font>
                <color theme="0" tint="-0.24994659260841701"/>
              </font>
            </x14:dxf>
          </x14:cfRule>
          <xm:sqref>E175</xm:sqref>
        </x14:conditionalFormatting>
        <x14:conditionalFormatting xmlns:xm="http://schemas.microsoft.com/office/excel/2006/main">
          <x14:cfRule type="expression" priority="4442" id="{4627E210-185A-4992-B916-1341FA17E5BC}">
            <xm:f>'bestand opzetten'!$E$21=FALSE</xm:f>
            <x14:dxf>
              <fill>
                <patternFill>
                  <bgColor theme="0" tint="-4.9989318521683403E-2"/>
                </patternFill>
              </fill>
            </x14:dxf>
          </x14:cfRule>
          <xm:sqref>E175</xm:sqref>
        </x14:conditionalFormatting>
        <x14:conditionalFormatting xmlns:xm="http://schemas.microsoft.com/office/excel/2006/main">
          <x14:cfRule type="expression" priority="4441" id="{D75AF755-9C85-4541-A9DC-87179248CD5D}">
            <xm:f>'bestand opzetten'!$E$13=FALSE</xm:f>
            <x14:dxf>
              <font>
                <color theme="0" tint="-0.24994659260841701"/>
              </font>
              <fill>
                <patternFill>
                  <bgColor theme="0" tint="-4.9989318521683403E-2"/>
                </patternFill>
              </fill>
            </x14:dxf>
          </x14:cfRule>
          <xm:sqref>E175</xm:sqref>
        </x14:conditionalFormatting>
        <x14:conditionalFormatting xmlns:xm="http://schemas.microsoft.com/office/excel/2006/main">
          <x14:cfRule type="expression" priority="4438" id="{70E24988-68E9-4714-A1E0-A69AD201F001}">
            <xm:f>'bestand opzetten'!$E$21=FALSE</xm:f>
            <x14:dxf>
              <font>
                <color theme="0" tint="-0.24994659260841701"/>
              </font>
            </x14:dxf>
          </x14:cfRule>
          <xm:sqref>F175</xm:sqref>
        </x14:conditionalFormatting>
        <x14:conditionalFormatting xmlns:xm="http://schemas.microsoft.com/office/excel/2006/main">
          <x14:cfRule type="expression" priority="4437" id="{5A75B47C-3A14-4832-AABA-B0E955F9F188}">
            <xm:f>'bestand opzetten'!$E$21=FALSE</xm:f>
            <x14:dxf>
              <fill>
                <patternFill>
                  <bgColor theme="0" tint="-4.9989318521683403E-2"/>
                </patternFill>
              </fill>
            </x14:dxf>
          </x14:cfRule>
          <xm:sqref>F175</xm:sqref>
        </x14:conditionalFormatting>
        <x14:conditionalFormatting xmlns:xm="http://schemas.microsoft.com/office/excel/2006/main">
          <x14:cfRule type="expression" priority="4436" id="{525CFF59-A14D-44B4-835C-D04A21233327}">
            <xm:f>'bestand opzetten'!$E$13=FALSE</xm:f>
            <x14:dxf>
              <font>
                <color theme="0" tint="-0.24994659260841701"/>
              </font>
              <fill>
                <patternFill>
                  <bgColor theme="0" tint="-4.9989318521683403E-2"/>
                </patternFill>
              </fill>
            </x14:dxf>
          </x14:cfRule>
          <xm:sqref>F175</xm:sqref>
        </x14:conditionalFormatting>
        <x14:conditionalFormatting xmlns:xm="http://schemas.microsoft.com/office/excel/2006/main">
          <x14:cfRule type="expression" priority="4429" id="{31072517-1D60-41FF-87A9-5E137DC0D888}">
            <xm:f>'bestand opzetten'!$E$21=FALSE</xm:f>
            <x14:dxf>
              <font>
                <color theme="0" tint="-0.24994659260841701"/>
              </font>
            </x14:dxf>
          </x14:cfRule>
          <xm:sqref>E159</xm:sqref>
        </x14:conditionalFormatting>
        <x14:conditionalFormatting xmlns:xm="http://schemas.microsoft.com/office/excel/2006/main">
          <x14:cfRule type="expression" priority="4428" id="{75961037-45A6-4318-830E-C64090040C03}">
            <xm:f>'bestand opzetten'!$E$21=FALSE</xm:f>
            <x14:dxf>
              <fill>
                <patternFill>
                  <bgColor theme="0" tint="-4.9989318521683403E-2"/>
                </patternFill>
              </fill>
            </x14:dxf>
          </x14:cfRule>
          <xm:sqref>E159</xm:sqref>
        </x14:conditionalFormatting>
        <x14:conditionalFormatting xmlns:xm="http://schemas.microsoft.com/office/excel/2006/main">
          <x14:cfRule type="expression" priority="4427" id="{20C03B62-4181-47EA-9781-F7F0E8AB0D7A}">
            <xm:f>'bestand opzetten'!$E$13=FALSE</xm:f>
            <x14:dxf>
              <font>
                <color theme="0" tint="-0.24994659260841701"/>
              </font>
              <fill>
                <patternFill>
                  <bgColor theme="0" tint="-4.9989318521683403E-2"/>
                </patternFill>
              </fill>
            </x14:dxf>
          </x14:cfRule>
          <xm:sqref>E159</xm:sqref>
        </x14:conditionalFormatting>
        <x14:conditionalFormatting xmlns:xm="http://schemas.microsoft.com/office/excel/2006/main">
          <x14:cfRule type="expression" priority="4424" id="{481E91FA-55BB-4C27-BF89-F1368C11FCA0}">
            <xm:f>'bestand opzetten'!$E$21=FALSE</xm:f>
            <x14:dxf>
              <font>
                <color theme="0" tint="-0.24994659260841701"/>
              </font>
            </x14:dxf>
          </x14:cfRule>
          <xm:sqref>F159</xm:sqref>
        </x14:conditionalFormatting>
        <x14:conditionalFormatting xmlns:xm="http://schemas.microsoft.com/office/excel/2006/main">
          <x14:cfRule type="expression" priority="4423" id="{F2FB5E0E-62C1-461E-AF91-81B5F90A7C4A}">
            <xm:f>'bestand opzetten'!$E$21=FALSE</xm:f>
            <x14:dxf>
              <fill>
                <patternFill>
                  <bgColor theme="0" tint="-4.9989318521683403E-2"/>
                </patternFill>
              </fill>
            </x14:dxf>
          </x14:cfRule>
          <xm:sqref>F159</xm:sqref>
        </x14:conditionalFormatting>
        <x14:conditionalFormatting xmlns:xm="http://schemas.microsoft.com/office/excel/2006/main">
          <x14:cfRule type="expression" priority="4422" id="{0EACFF04-3B01-4973-AB5B-64061D0CCDE0}">
            <xm:f>'bestand opzetten'!$E$13=FALSE</xm:f>
            <x14:dxf>
              <font>
                <color theme="0" tint="-0.24994659260841701"/>
              </font>
              <fill>
                <patternFill>
                  <bgColor theme="0" tint="-4.9989318521683403E-2"/>
                </patternFill>
              </fill>
            </x14:dxf>
          </x14:cfRule>
          <xm:sqref>F159</xm:sqref>
        </x14:conditionalFormatting>
        <x14:conditionalFormatting xmlns:xm="http://schemas.microsoft.com/office/excel/2006/main">
          <x14:cfRule type="expression" priority="4415" id="{2EC431C3-71B1-4B25-8C5C-2348C0745F3A}">
            <xm:f>'bestand opzetten'!$E$21=FALSE</xm:f>
            <x14:dxf>
              <font>
                <color theme="0" tint="-0.24994659260841701"/>
              </font>
            </x14:dxf>
          </x14:cfRule>
          <xm:sqref>E104</xm:sqref>
        </x14:conditionalFormatting>
        <x14:conditionalFormatting xmlns:xm="http://schemas.microsoft.com/office/excel/2006/main">
          <x14:cfRule type="expression" priority="4414" id="{11D7547D-8291-4003-9AEB-139C467E72D2}">
            <xm:f>'bestand opzetten'!$E$21=FALSE</xm:f>
            <x14:dxf>
              <fill>
                <patternFill>
                  <bgColor theme="0" tint="-4.9989318521683403E-2"/>
                </patternFill>
              </fill>
            </x14:dxf>
          </x14:cfRule>
          <xm:sqref>E104</xm:sqref>
        </x14:conditionalFormatting>
        <x14:conditionalFormatting xmlns:xm="http://schemas.microsoft.com/office/excel/2006/main">
          <x14:cfRule type="expression" priority="4413" id="{12CFFAB3-12FF-4C87-8EEA-A6797FB8715B}">
            <xm:f>'bestand opzetten'!$E$13=FALSE</xm:f>
            <x14:dxf>
              <font>
                <color theme="0" tint="-0.24994659260841701"/>
              </font>
              <fill>
                <patternFill>
                  <bgColor theme="0" tint="-4.9989318521683403E-2"/>
                </patternFill>
              </fill>
            </x14:dxf>
          </x14:cfRule>
          <xm:sqref>E104</xm:sqref>
        </x14:conditionalFormatting>
        <x14:conditionalFormatting xmlns:xm="http://schemas.microsoft.com/office/excel/2006/main">
          <x14:cfRule type="expression" priority="4410" id="{6C146C28-F12F-40C4-865C-94B89C28E200}">
            <xm:f>'bestand opzetten'!$E$21=FALSE</xm:f>
            <x14:dxf>
              <font>
                <color theme="0" tint="-0.24994659260841701"/>
              </font>
            </x14:dxf>
          </x14:cfRule>
          <xm:sqref>F104</xm:sqref>
        </x14:conditionalFormatting>
        <x14:conditionalFormatting xmlns:xm="http://schemas.microsoft.com/office/excel/2006/main">
          <x14:cfRule type="expression" priority="4409" id="{9AC85F81-3908-4B10-8C28-906FB7A8ECB4}">
            <xm:f>'bestand opzetten'!$E$21=FALSE</xm:f>
            <x14:dxf>
              <fill>
                <patternFill>
                  <bgColor theme="0" tint="-4.9989318521683403E-2"/>
                </patternFill>
              </fill>
            </x14:dxf>
          </x14:cfRule>
          <xm:sqref>F104</xm:sqref>
        </x14:conditionalFormatting>
        <x14:conditionalFormatting xmlns:xm="http://schemas.microsoft.com/office/excel/2006/main">
          <x14:cfRule type="expression" priority="4408" id="{BF31F7F0-BBEF-4DC2-B9AD-09A02B5A9A2E}">
            <xm:f>'bestand opzetten'!$E$13=FALSE</xm:f>
            <x14:dxf>
              <font>
                <color theme="0" tint="-0.24994659260841701"/>
              </font>
              <fill>
                <patternFill>
                  <bgColor theme="0" tint="-4.9989318521683403E-2"/>
                </patternFill>
              </fill>
            </x14:dxf>
          </x14:cfRule>
          <xm:sqref>F104</xm:sqref>
        </x14:conditionalFormatting>
        <x14:conditionalFormatting xmlns:xm="http://schemas.microsoft.com/office/excel/2006/main">
          <x14:cfRule type="expression" priority="4401" id="{F00F3ABC-C079-4954-BF9B-5FDD46D22726}">
            <xm:f>'bestand opzetten'!$E$21=FALSE</xm:f>
            <x14:dxf>
              <font>
                <color theme="0" tint="-0.24994659260841701"/>
              </font>
            </x14:dxf>
          </x14:cfRule>
          <xm:sqref>E102</xm:sqref>
        </x14:conditionalFormatting>
        <x14:conditionalFormatting xmlns:xm="http://schemas.microsoft.com/office/excel/2006/main">
          <x14:cfRule type="expression" priority="4400" id="{3415A579-82BE-4CDC-AF55-6191B2E10D0A}">
            <xm:f>'bestand opzetten'!$E$21=FALSE</xm:f>
            <x14:dxf>
              <fill>
                <patternFill>
                  <bgColor theme="0" tint="-4.9989318521683403E-2"/>
                </patternFill>
              </fill>
            </x14:dxf>
          </x14:cfRule>
          <xm:sqref>E102</xm:sqref>
        </x14:conditionalFormatting>
        <x14:conditionalFormatting xmlns:xm="http://schemas.microsoft.com/office/excel/2006/main">
          <x14:cfRule type="expression" priority="4399" id="{C2E91E35-DE40-4B44-A5B0-66EBD393F102}">
            <xm:f>'bestand opzetten'!$E$13=FALSE</xm:f>
            <x14:dxf>
              <font>
                <color theme="0" tint="-0.24994659260841701"/>
              </font>
              <fill>
                <patternFill>
                  <bgColor theme="0" tint="-4.9989318521683403E-2"/>
                </patternFill>
              </fill>
            </x14:dxf>
          </x14:cfRule>
          <xm:sqref>E102</xm:sqref>
        </x14:conditionalFormatting>
        <x14:conditionalFormatting xmlns:xm="http://schemas.microsoft.com/office/excel/2006/main">
          <x14:cfRule type="expression" priority="4396" id="{0B2179EF-4009-4E87-9906-93DF55F3B1BC}">
            <xm:f>'bestand opzetten'!$E$21=FALSE</xm:f>
            <x14:dxf>
              <font>
                <color theme="0" tint="-0.24994659260841701"/>
              </font>
            </x14:dxf>
          </x14:cfRule>
          <xm:sqref>F102</xm:sqref>
        </x14:conditionalFormatting>
        <x14:conditionalFormatting xmlns:xm="http://schemas.microsoft.com/office/excel/2006/main">
          <x14:cfRule type="expression" priority="4395" id="{D262C0E5-7498-4A36-B8B0-2B8595182693}">
            <xm:f>'bestand opzetten'!$E$21=FALSE</xm:f>
            <x14:dxf>
              <fill>
                <patternFill>
                  <bgColor theme="0" tint="-4.9989318521683403E-2"/>
                </patternFill>
              </fill>
            </x14:dxf>
          </x14:cfRule>
          <xm:sqref>F102</xm:sqref>
        </x14:conditionalFormatting>
        <x14:conditionalFormatting xmlns:xm="http://schemas.microsoft.com/office/excel/2006/main">
          <x14:cfRule type="expression" priority="4394" id="{75A7B588-5266-4C26-95A6-16684DADCA23}">
            <xm:f>'bestand opzetten'!$E$13=FALSE</xm:f>
            <x14:dxf>
              <font>
                <color theme="0" tint="-0.24994659260841701"/>
              </font>
              <fill>
                <patternFill>
                  <bgColor theme="0" tint="-4.9989318521683403E-2"/>
                </patternFill>
              </fill>
            </x14:dxf>
          </x14:cfRule>
          <xm:sqref>F102</xm:sqref>
        </x14:conditionalFormatting>
        <x14:conditionalFormatting xmlns:xm="http://schemas.microsoft.com/office/excel/2006/main">
          <x14:cfRule type="expression" priority="4387" id="{45637992-82F6-4B4C-A3BF-24C2BFC0071B}">
            <xm:f>'bestand opzetten'!$E$21=FALSE</xm:f>
            <x14:dxf>
              <font>
                <color theme="0" tint="-0.24994659260841701"/>
              </font>
            </x14:dxf>
          </x14:cfRule>
          <xm:sqref>E49</xm:sqref>
        </x14:conditionalFormatting>
        <x14:conditionalFormatting xmlns:xm="http://schemas.microsoft.com/office/excel/2006/main">
          <x14:cfRule type="expression" priority="4386" id="{B740F2F7-BDEF-4893-A000-ED744C7CFFC9}">
            <xm:f>'bestand opzetten'!$E$21=FALSE</xm:f>
            <x14:dxf>
              <fill>
                <patternFill>
                  <bgColor theme="0" tint="-4.9989318521683403E-2"/>
                </patternFill>
              </fill>
            </x14:dxf>
          </x14:cfRule>
          <xm:sqref>E49</xm:sqref>
        </x14:conditionalFormatting>
        <x14:conditionalFormatting xmlns:xm="http://schemas.microsoft.com/office/excel/2006/main">
          <x14:cfRule type="expression" priority="4385" id="{6B08F693-9EAE-4A54-9E68-B55946197436}">
            <xm:f>'bestand opzetten'!$E$13=FALSE</xm:f>
            <x14:dxf>
              <font>
                <color theme="0" tint="-0.24994659260841701"/>
              </font>
              <fill>
                <patternFill>
                  <bgColor theme="0" tint="-4.9989318521683403E-2"/>
                </patternFill>
              </fill>
            </x14:dxf>
          </x14:cfRule>
          <xm:sqref>E49</xm:sqref>
        </x14:conditionalFormatting>
        <x14:conditionalFormatting xmlns:xm="http://schemas.microsoft.com/office/excel/2006/main">
          <x14:cfRule type="expression" priority="4382" id="{7636B10F-855E-4FD0-8CE1-276C2559735B}">
            <xm:f>'bestand opzetten'!$E$21=FALSE</xm:f>
            <x14:dxf>
              <font>
                <color theme="0" tint="-0.24994659260841701"/>
              </font>
            </x14:dxf>
          </x14:cfRule>
          <xm:sqref>F49</xm:sqref>
        </x14:conditionalFormatting>
        <x14:conditionalFormatting xmlns:xm="http://schemas.microsoft.com/office/excel/2006/main">
          <x14:cfRule type="expression" priority="4381" id="{B365169B-FA3D-4A4C-9487-B393A5A9F122}">
            <xm:f>'bestand opzetten'!$E$21=FALSE</xm:f>
            <x14:dxf>
              <fill>
                <patternFill>
                  <bgColor theme="0" tint="-4.9989318521683403E-2"/>
                </patternFill>
              </fill>
            </x14:dxf>
          </x14:cfRule>
          <xm:sqref>F49</xm:sqref>
        </x14:conditionalFormatting>
        <x14:conditionalFormatting xmlns:xm="http://schemas.microsoft.com/office/excel/2006/main">
          <x14:cfRule type="expression" priority="4380" id="{4EAFF441-FF78-4D6D-9312-01B011DECE9F}">
            <xm:f>'bestand opzetten'!$E$13=FALSE</xm:f>
            <x14:dxf>
              <font>
                <color theme="0" tint="-0.24994659260841701"/>
              </font>
              <fill>
                <patternFill>
                  <bgColor theme="0" tint="-4.9989318521683403E-2"/>
                </patternFill>
              </fill>
            </x14:dxf>
          </x14:cfRule>
          <xm:sqref>F49</xm:sqref>
        </x14:conditionalFormatting>
        <x14:conditionalFormatting xmlns:xm="http://schemas.microsoft.com/office/excel/2006/main">
          <x14:cfRule type="expression" priority="4373" id="{41D45ABB-E8EE-450F-9321-0D1B31043CDD}">
            <xm:f>'bestand opzetten'!$E$21=FALSE</xm:f>
            <x14:dxf>
              <font>
                <color theme="0" tint="-0.24994659260841701"/>
              </font>
            </x14:dxf>
          </x14:cfRule>
          <xm:sqref>E50</xm:sqref>
        </x14:conditionalFormatting>
        <x14:conditionalFormatting xmlns:xm="http://schemas.microsoft.com/office/excel/2006/main">
          <x14:cfRule type="expression" priority="4372" id="{F1E5076E-F781-4265-924F-028F55FF59B8}">
            <xm:f>'bestand opzetten'!$E$21=FALSE</xm:f>
            <x14:dxf>
              <fill>
                <patternFill>
                  <bgColor theme="0" tint="-4.9989318521683403E-2"/>
                </patternFill>
              </fill>
            </x14:dxf>
          </x14:cfRule>
          <xm:sqref>E50</xm:sqref>
        </x14:conditionalFormatting>
        <x14:conditionalFormatting xmlns:xm="http://schemas.microsoft.com/office/excel/2006/main">
          <x14:cfRule type="expression" priority="4371" id="{C67D7DB5-4B44-488F-9956-70A8596315BA}">
            <xm:f>'bestand opzetten'!$E$13=FALSE</xm:f>
            <x14:dxf>
              <font>
                <color theme="0" tint="-0.24994659260841701"/>
              </font>
              <fill>
                <patternFill>
                  <bgColor theme="0" tint="-4.9989318521683403E-2"/>
                </patternFill>
              </fill>
            </x14:dxf>
          </x14:cfRule>
          <xm:sqref>E50</xm:sqref>
        </x14:conditionalFormatting>
        <x14:conditionalFormatting xmlns:xm="http://schemas.microsoft.com/office/excel/2006/main">
          <x14:cfRule type="expression" priority="4368" id="{6DE29C50-49D7-4DFE-9F9D-7C3E400C9F6C}">
            <xm:f>'bestand opzetten'!$E$21=FALSE</xm:f>
            <x14:dxf>
              <font>
                <color theme="0" tint="-0.24994659260841701"/>
              </font>
            </x14:dxf>
          </x14:cfRule>
          <xm:sqref>F50</xm:sqref>
        </x14:conditionalFormatting>
        <x14:conditionalFormatting xmlns:xm="http://schemas.microsoft.com/office/excel/2006/main">
          <x14:cfRule type="expression" priority="4367" id="{7A4C1F5C-19EF-4000-AB42-84AACCC7EA75}">
            <xm:f>'bestand opzetten'!$E$21=FALSE</xm:f>
            <x14:dxf>
              <fill>
                <patternFill>
                  <bgColor theme="0" tint="-4.9989318521683403E-2"/>
                </patternFill>
              </fill>
            </x14:dxf>
          </x14:cfRule>
          <xm:sqref>F50</xm:sqref>
        </x14:conditionalFormatting>
        <x14:conditionalFormatting xmlns:xm="http://schemas.microsoft.com/office/excel/2006/main">
          <x14:cfRule type="expression" priority="4366" id="{CC626247-BFB7-49C1-A07D-42CFC1CF3AB8}">
            <xm:f>'bestand opzetten'!$E$13=FALSE</xm:f>
            <x14:dxf>
              <font>
                <color theme="0" tint="-0.24994659260841701"/>
              </font>
              <fill>
                <patternFill>
                  <bgColor theme="0" tint="-4.9989318521683403E-2"/>
                </patternFill>
              </fill>
            </x14:dxf>
          </x14:cfRule>
          <xm:sqref>F50</xm:sqref>
        </x14:conditionalFormatting>
        <x14:conditionalFormatting xmlns:xm="http://schemas.microsoft.com/office/excel/2006/main">
          <x14:cfRule type="expression" priority="4360" id="{AA5927E2-D818-46B8-9E6D-316B4CB59861}">
            <xm:f>'bestand opzetten'!$E$14=TRUE</xm:f>
            <x14:dxf>
              <font>
                <color auto="1"/>
              </font>
            </x14:dxf>
          </x14:cfRule>
          <x14:cfRule type="expression" priority="4365" id="{CFFFE40E-33E1-44F9-A22B-B4022D9FA47A}">
            <xm:f>'bestand opzetten'!$E$14=FALSE</xm:f>
            <x14:dxf>
              <font>
                <color theme="0" tint="-0.24994659260841701"/>
              </font>
              <fill>
                <patternFill patternType="none">
                  <bgColor auto="1"/>
                </patternFill>
              </fill>
            </x14:dxf>
          </x14:cfRule>
          <xm:sqref>B108</xm:sqref>
        </x14:conditionalFormatting>
        <x14:conditionalFormatting xmlns:xm="http://schemas.microsoft.com/office/excel/2006/main">
          <x14:cfRule type="expression" priority="4359" id="{1AB08373-0896-49BD-9162-24E969F2CF39}">
            <xm:f>'bestand opzetten'!$E$14=TRUE</xm:f>
            <x14:dxf>
              <font>
                <color theme="1"/>
              </font>
            </x14:dxf>
          </x14:cfRule>
          <x14:cfRule type="expression" priority="4364" id="{B9ED8ABA-956F-4F50-A868-A56C2D9BF3E5}">
            <xm:f>'bestand opzetten'!$E$14=FALSE</xm:f>
            <x14:dxf>
              <font>
                <color theme="0" tint="-0.24994659260841701"/>
              </font>
            </x14:dxf>
          </x14:cfRule>
          <xm:sqref>C108</xm:sqref>
        </x14:conditionalFormatting>
        <x14:conditionalFormatting xmlns:xm="http://schemas.microsoft.com/office/excel/2006/main">
          <x14:cfRule type="expression" priority="4358" id="{524BF91C-BCE5-4499-848E-FF929FB12AD8}">
            <xm:f>'bestand opzetten'!$E$14=TRUE</xm:f>
            <x14:dxf>
              <font>
                <color theme="1"/>
              </font>
            </x14:dxf>
          </x14:cfRule>
          <x14:cfRule type="expression" priority="4363" id="{F96A6552-3565-45F1-86D7-343119A59FCE}">
            <xm:f>'bestand opzetten'!$E$14=FALSE</xm:f>
            <x14:dxf>
              <font>
                <color theme="0" tint="-0.24994659260841701"/>
              </font>
            </x14:dxf>
          </x14:cfRule>
          <xm:sqref>D108</xm:sqref>
        </x14:conditionalFormatting>
        <x14:conditionalFormatting xmlns:xm="http://schemas.microsoft.com/office/excel/2006/main">
          <x14:cfRule type="expression" priority="4362" id="{7706CE53-81BD-461E-9B7E-0F3A93F68646}">
            <xm:f>'bestand opzetten'!$E$14=FALSE</xm:f>
            <x14:dxf>
              <font>
                <color theme="0" tint="-0.24994659260841701"/>
              </font>
              <fill>
                <patternFill>
                  <bgColor theme="0" tint="-4.9989318521683403E-2"/>
                </patternFill>
              </fill>
            </x14:dxf>
          </x14:cfRule>
          <xm:sqref>E108</xm:sqref>
        </x14:conditionalFormatting>
        <x14:conditionalFormatting xmlns:xm="http://schemas.microsoft.com/office/excel/2006/main">
          <x14:cfRule type="expression" priority="4361" id="{B93F8D77-DFF6-4673-8FC4-15F59042842E}">
            <xm:f>'bestand opzetten'!$E$14=FALSE</xm:f>
            <x14:dxf>
              <font>
                <color theme="0" tint="-0.24994659260841701"/>
              </font>
              <fill>
                <patternFill>
                  <bgColor theme="0" tint="-4.9989318521683403E-2"/>
                </patternFill>
              </fill>
            </x14:dxf>
          </x14:cfRule>
          <xm:sqref>F108</xm:sqref>
        </x14:conditionalFormatting>
        <x14:conditionalFormatting xmlns:xm="http://schemas.microsoft.com/office/excel/2006/main">
          <x14:cfRule type="expression" priority="4354" id="{A7FDA14B-3A4A-4597-AB07-49AA45DE09A0}">
            <xm:f>'bestand opzetten'!$E$14=TRUE</xm:f>
            <x14:dxf>
              <font>
                <color auto="1"/>
              </font>
            </x14:dxf>
          </x14:cfRule>
          <x14:cfRule type="expression" priority="4357" id="{5FE0DD5F-22DB-4C70-AC8F-C6398926B4AD}">
            <xm:f>'bestand opzetten'!$E$14=FALSE</xm:f>
            <x14:dxf>
              <font>
                <color theme="0" tint="-0.24994659260841701"/>
              </font>
              <fill>
                <patternFill patternType="none">
                  <bgColor auto="1"/>
                </patternFill>
              </fill>
            </x14:dxf>
          </x14:cfRule>
          <xm:sqref>B161</xm:sqref>
        </x14:conditionalFormatting>
        <x14:conditionalFormatting xmlns:xm="http://schemas.microsoft.com/office/excel/2006/main">
          <x14:cfRule type="expression" priority="4353" id="{903680E2-027E-4116-8C82-681D38E0D155}">
            <xm:f>'bestand opzetten'!$E$14=TRUE</xm:f>
            <x14:dxf>
              <font>
                <color theme="1"/>
              </font>
            </x14:dxf>
          </x14:cfRule>
          <x14:cfRule type="expression" priority="4356" id="{D01D1E45-D9BA-4F09-AB44-C3508136AA74}">
            <xm:f>'bestand opzetten'!$E$14=FALSE</xm:f>
            <x14:dxf>
              <font>
                <color theme="0" tint="-0.24994659260841701"/>
              </font>
            </x14:dxf>
          </x14:cfRule>
          <xm:sqref>C161</xm:sqref>
        </x14:conditionalFormatting>
        <x14:conditionalFormatting xmlns:xm="http://schemas.microsoft.com/office/excel/2006/main">
          <x14:cfRule type="expression" priority="4352" id="{B274E5B7-7129-4C96-BC72-5192E5A5FA1A}">
            <xm:f>'bestand opzetten'!$E$14=TRUE</xm:f>
            <x14:dxf>
              <font>
                <color theme="1"/>
              </font>
            </x14:dxf>
          </x14:cfRule>
          <x14:cfRule type="expression" priority="4355" id="{7C9CC69F-7E6E-4F46-B5DA-52A408CFD4AF}">
            <xm:f>'bestand opzetten'!$E$14=FALSE</xm:f>
            <x14:dxf>
              <font>
                <color theme="0" tint="-0.24994659260841701"/>
              </font>
            </x14:dxf>
          </x14:cfRule>
          <xm:sqref>D161</xm:sqref>
        </x14:conditionalFormatting>
        <x14:conditionalFormatting xmlns:xm="http://schemas.microsoft.com/office/excel/2006/main">
          <x14:cfRule type="expression" priority="4348" id="{0911DDDB-29C2-4D75-8C73-E0AF6D815310}">
            <xm:f>'bestand opzetten'!$E$14=TRUE</xm:f>
            <x14:dxf>
              <font>
                <color auto="1"/>
              </font>
            </x14:dxf>
          </x14:cfRule>
          <x14:cfRule type="expression" priority="4351" id="{C2916BAA-7303-4023-896E-55D262E07FDB}">
            <xm:f>'bestand opzetten'!$E$14=FALSE</xm:f>
            <x14:dxf>
              <font>
                <color theme="0" tint="-0.24994659260841701"/>
              </font>
              <fill>
                <patternFill patternType="none">
                  <bgColor auto="1"/>
                </patternFill>
              </fill>
            </x14:dxf>
          </x14:cfRule>
          <xm:sqref>B155</xm:sqref>
        </x14:conditionalFormatting>
        <x14:conditionalFormatting xmlns:xm="http://schemas.microsoft.com/office/excel/2006/main">
          <x14:cfRule type="expression" priority="4347" id="{BD3CD89F-5563-4641-A09F-81C989FEC64D}">
            <xm:f>'bestand opzetten'!$E$14=TRUE</xm:f>
            <x14:dxf>
              <font>
                <color theme="1"/>
              </font>
            </x14:dxf>
          </x14:cfRule>
          <x14:cfRule type="expression" priority="4350" id="{BDF87B7D-8E34-47F5-B1EB-B1899E737ABD}">
            <xm:f>'bestand opzetten'!$E$14=FALSE</xm:f>
            <x14:dxf>
              <font>
                <color theme="0" tint="-0.24994659260841701"/>
              </font>
            </x14:dxf>
          </x14:cfRule>
          <xm:sqref>C155</xm:sqref>
        </x14:conditionalFormatting>
        <x14:conditionalFormatting xmlns:xm="http://schemas.microsoft.com/office/excel/2006/main">
          <x14:cfRule type="expression" priority="4346" id="{A561FCD2-0B3D-4517-9961-530B9DB483CD}">
            <xm:f>'bestand opzetten'!$E$14=TRUE</xm:f>
            <x14:dxf>
              <font>
                <color theme="1"/>
              </font>
            </x14:dxf>
          </x14:cfRule>
          <x14:cfRule type="expression" priority="4349" id="{AEC180C4-CAA3-4083-9227-7881FF00C65A}">
            <xm:f>'bestand opzetten'!$E$14=FALSE</xm:f>
            <x14:dxf>
              <font>
                <color theme="0" tint="-0.24994659260841701"/>
              </font>
            </x14:dxf>
          </x14:cfRule>
          <xm:sqref>D155</xm:sqref>
        </x14:conditionalFormatting>
        <x14:conditionalFormatting xmlns:xm="http://schemas.microsoft.com/office/excel/2006/main">
          <x14:cfRule type="expression" priority="4343" id="{B9EA9E64-BBC2-4755-A02C-3BB3E13C3F05}">
            <xm:f>'bestand opzetten'!$E$14=FALSE</xm:f>
            <x14:dxf>
              <font>
                <color theme="0" tint="-0.24994659260841701"/>
              </font>
              <fill>
                <patternFill>
                  <bgColor theme="0" tint="-4.9989318521683403E-2"/>
                </patternFill>
              </fill>
            </x14:dxf>
          </x14:cfRule>
          <xm:sqref>E155</xm:sqref>
        </x14:conditionalFormatting>
        <x14:conditionalFormatting xmlns:xm="http://schemas.microsoft.com/office/excel/2006/main">
          <x14:cfRule type="expression" priority="4342" id="{4959669A-93E7-48EA-90DD-78B54DE49C4F}">
            <xm:f>'bestand opzetten'!$E$14=FALSE</xm:f>
            <x14:dxf>
              <font>
                <color theme="0" tint="-0.24994659260841701"/>
              </font>
              <fill>
                <patternFill>
                  <bgColor theme="0" tint="-4.9989318521683403E-2"/>
                </patternFill>
              </fill>
            </x14:dxf>
          </x14:cfRule>
          <xm:sqref>F155</xm:sqref>
        </x14:conditionalFormatting>
        <x14:conditionalFormatting xmlns:xm="http://schemas.microsoft.com/office/excel/2006/main">
          <x14:cfRule type="expression" priority="4339" id="{DBF59500-26DB-4926-B081-74EFAEE56C56}">
            <xm:f>'bestand opzetten'!$E$14=FALSE</xm:f>
            <x14:dxf>
              <font>
                <color theme="0" tint="-0.24994659260841701"/>
              </font>
              <fill>
                <patternFill>
                  <bgColor theme="0" tint="-4.9989318521683403E-2"/>
                </patternFill>
              </fill>
            </x14:dxf>
          </x14:cfRule>
          <xm:sqref>E161</xm:sqref>
        </x14:conditionalFormatting>
        <x14:conditionalFormatting xmlns:xm="http://schemas.microsoft.com/office/excel/2006/main">
          <x14:cfRule type="expression" priority="4338" id="{A306F347-14E6-497E-AC9D-2952185135BA}">
            <xm:f>'bestand opzetten'!$E$14=FALSE</xm:f>
            <x14:dxf>
              <font>
                <color theme="0" tint="-0.24994659260841701"/>
              </font>
              <fill>
                <patternFill>
                  <bgColor theme="0" tint="-4.9989318521683403E-2"/>
                </patternFill>
              </fill>
            </x14:dxf>
          </x14:cfRule>
          <xm:sqref>F161</xm:sqref>
        </x14:conditionalFormatting>
      </x14:conditionalFormatting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C000"/>
    <outlinePr summaryBelow="0" summaryRight="0"/>
    <pageSetUpPr fitToPage="1"/>
  </sheetPr>
  <dimension ref="A1:U282"/>
  <sheetViews>
    <sheetView showGridLines="0" zoomScale="90" zoomScaleNormal="90" workbookViewId="0">
      <pane ySplit="4" topLeftCell="A5" activePane="bottomLeft" state="frozen"/>
      <selection pane="bottomLeft" activeCell="B2" sqref="B2"/>
    </sheetView>
  </sheetViews>
  <sheetFormatPr defaultColWidth="9.109375" defaultRowHeight="14.4" customHeight="1" zeroHeight="1" x14ac:dyDescent="0.3"/>
  <cols>
    <col min="1" max="1" width="2.33203125" style="110" customWidth="1"/>
    <col min="2" max="2" width="7.77734375" style="110" customWidth="1"/>
    <col min="3" max="3" width="9.5546875" style="110" customWidth="1"/>
    <col min="4" max="4" width="82.77734375" style="110" customWidth="1"/>
    <col min="5" max="6" width="18.77734375" style="8" customWidth="1"/>
    <col min="7" max="7" width="18.77734375" style="372" customWidth="1"/>
    <col min="8" max="8" width="14.44140625" style="113" hidden="1" customWidth="1"/>
    <col min="9" max="9" width="12.33203125" style="110" customWidth="1"/>
    <col min="10" max="10" width="10.6640625" style="344" hidden="1" customWidth="1"/>
    <col min="11" max="11" width="15.6640625" style="110" customWidth="1"/>
    <col min="12" max="12" width="10.6640625" style="110" hidden="1" customWidth="1"/>
    <col min="13" max="13" width="14.33203125" style="374" customWidth="1"/>
    <col min="14" max="14" width="2.77734375" style="374" customWidth="1"/>
    <col min="15" max="16" width="9.77734375" style="374" hidden="1" customWidth="1"/>
    <col min="17" max="17" width="12.44140625" style="374" hidden="1" customWidth="1"/>
    <col min="18" max="19" width="9.109375" style="374" hidden="1" customWidth="1"/>
    <col min="20" max="20" width="17.44140625" style="390" hidden="1" customWidth="1"/>
    <col min="21" max="21" width="0" style="402" hidden="1" customWidth="1"/>
    <col min="22" max="16384" width="9.109375" style="110"/>
  </cols>
  <sheetData>
    <row r="1" spans="1:21" ht="15" customHeight="1" x14ac:dyDescent="0.3">
      <c r="A1" s="109"/>
      <c r="B1" s="6"/>
      <c r="C1" s="5"/>
      <c r="D1" s="5"/>
      <c r="G1" s="352"/>
      <c r="H1" s="21"/>
      <c r="I1" s="3"/>
      <c r="J1" s="328"/>
      <c r="K1" s="5"/>
      <c r="L1" s="5"/>
      <c r="M1" s="353"/>
      <c r="N1" s="372"/>
      <c r="O1" s="373"/>
      <c r="P1" s="373"/>
      <c r="Q1" s="350"/>
      <c r="R1" s="372"/>
      <c r="S1" s="372"/>
    </row>
    <row r="2" spans="1:21" ht="20.25" customHeight="1" x14ac:dyDescent="0.3">
      <c r="A2" s="111"/>
      <c r="B2" s="265" t="s">
        <v>519</v>
      </c>
      <c r="C2" s="265"/>
      <c r="D2" s="265"/>
      <c r="E2" s="265"/>
      <c r="F2" s="265"/>
      <c r="G2" s="396"/>
      <c r="H2" s="265"/>
      <c r="I2" s="265"/>
      <c r="J2" s="329"/>
      <c r="K2" s="266" t="str">
        <f xml:space="preserve"> nrProject</f>
        <v>&lt; Projectnaam &gt;</v>
      </c>
      <c r="L2" s="266"/>
      <c r="M2" s="397"/>
      <c r="N2" s="375"/>
      <c r="O2" s="389" t="s">
        <v>109</v>
      </c>
      <c r="P2" s="389"/>
      <c r="Q2" s="389"/>
      <c r="R2" s="389"/>
      <c r="S2" s="389"/>
      <c r="T2" s="391"/>
      <c r="U2" s="403"/>
    </row>
    <row r="3" spans="1:21" ht="15" customHeight="1" x14ac:dyDescent="0.3">
      <c r="A3" s="112"/>
      <c r="B3" s="2"/>
      <c r="C3" s="3"/>
      <c r="D3" s="16"/>
      <c r="E3" s="215"/>
      <c r="F3" s="215"/>
      <c r="G3" s="350"/>
      <c r="H3" s="22"/>
      <c r="I3" s="8"/>
      <c r="J3" s="330"/>
      <c r="K3" s="3"/>
      <c r="L3" s="3"/>
      <c r="M3" s="349"/>
      <c r="N3" s="376"/>
      <c r="O3" s="377"/>
      <c r="P3" s="377"/>
      <c r="Q3" s="378"/>
      <c r="R3" s="378"/>
      <c r="S3" s="378"/>
      <c r="T3" s="392"/>
      <c r="U3" s="404"/>
    </row>
    <row r="4" spans="1:21" ht="59.4" customHeight="1" x14ac:dyDescent="0.3">
      <c r="A4" s="109"/>
      <c r="B4" s="450" t="s">
        <v>82</v>
      </c>
      <c r="C4" s="451"/>
      <c r="D4" s="32" t="s">
        <v>119</v>
      </c>
      <c r="E4" s="216" t="s">
        <v>524</v>
      </c>
      <c r="F4" s="216" t="s">
        <v>91</v>
      </c>
      <c r="G4" s="371"/>
      <c r="H4" s="26" t="s">
        <v>146</v>
      </c>
      <c r="I4" s="26"/>
      <c r="J4" s="331" t="s">
        <v>84</v>
      </c>
      <c r="K4" s="26" t="s">
        <v>85</v>
      </c>
      <c r="L4" s="26" t="s">
        <v>512</v>
      </c>
      <c r="M4" s="356" t="s">
        <v>83</v>
      </c>
      <c r="N4" s="372"/>
      <c r="O4" s="379" t="s">
        <v>42</v>
      </c>
      <c r="P4" s="379" t="s">
        <v>84</v>
      </c>
      <c r="Q4" s="380" t="s">
        <v>85</v>
      </c>
      <c r="R4" s="380"/>
      <c r="S4" s="380" t="s">
        <v>110</v>
      </c>
      <c r="T4" s="380" t="s">
        <v>141</v>
      </c>
      <c r="U4" s="401" t="s">
        <v>569</v>
      </c>
    </row>
    <row r="5" spans="1:21" x14ac:dyDescent="0.3">
      <c r="A5" s="112"/>
      <c r="B5" s="29"/>
      <c r="C5" s="4"/>
      <c r="D5" s="20"/>
      <c r="E5" s="217"/>
      <c r="F5" s="217"/>
      <c r="G5" s="360"/>
      <c r="H5" s="23"/>
      <c r="I5" s="17"/>
      <c r="J5" s="332"/>
      <c r="K5" s="17"/>
      <c r="L5" s="17"/>
      <c r="M5" s="349"/>
      <c r="N5" s="376"/>
      <c r="O5" s="377"/>
      <c r="P5" s="377"/>
      <c r="Q5" s="378"/>
      <c r="R5" s="378"/>
      <c r="S5" s="378"/>
      <c r="T5" s="392"/>
      <c r="U5" s="404"/>
    </row>
    <row r="6" spans="1:21" customFormat="1" ht="18" x14ac:dyDescent="0.3">
      <c r="A6" s="30"/>
      <c r="B6" s="238" t="s">
        <v>510</v>
      </c>
      <c r="C6" s="238"/>
      <c r="D6" s="238"/>
      <c r="E6" s="238"/>
      <c r="F6" s="238"/>
      <c r="G6" s="388"/>
      <c r="H6" s="238"/>
      <c r="I6" s="238"/>
      <c r="J6" s="333"/>
      <c r="K6" s="238"/>
      <c r="L6" s="238"/>
      <c r="M6" s="387"/>
      <c r="N6" s="364"/>
      <c r="O6" s="368"/>
      <c r="P6" s="368"/>
      <c r="Q6" s="367"/>
      <c r="R6" s="367"/>
      <c r="S6" s="367"/>
      <c r="T6" s="382"/>
      <c r="U6" s="405"/>
    </row>
    <row r="7" spans="1:21" customFormat="1" x14ac:dyDescent="0.3">
      <c r="A7" s="30"/>
      <c r="B7" s="30"/>
      <c r="C7" s="30"/>
      <c r="D7" s="30"/>
      <c r="E7" s="30"/>
      <c r="F7" s="30"/>
      <c r="G7" s="364"/>
      <c r="H7" s="30"/>
      <c r="I7" s="30"/>
      <c r="J7" s="334"/>
      <c r="K7" s="30"/>
      <c r="L7" s="30"/>
      <c r="M7" s="364"/>
      <c r="N7" s="364"/>
      <c r="O7" s="368"/>
      <c r="P7" s="368"/>
      <c r="Q7" s="367"/>
      <c r="R7" s="367"/>
      <c r="S7" s="367"/>
      <c r="T7" s="382"/>
      <c r="U7" s="405"/>
    </row>
    <row r="8" spans="1:21" customFormat="1" ht="13.8" customHeight="1" x14ac:dyDescent="0.3">
      <c r="A8" s="30"/>
      <c r="B8" s="256"/>
      <c r="C8" s="257" t="str">
        <f>'overzicht alle'!B7</f>
        <v>CON1*</v>
      </c>
      <c r="D8" s="257" t="str">
        <f>'overzicht alle'!C7</f>
        <v>Duurzaam ruimtegebruik</v>
      </c>
      <c r="E8" s="257"/>
      <c r="F8" s="258" t="str">
        <f>'overzicht alle'!F7</f>
        <v>uitstekend</v>
      </c>
      <c r="G8" s="394"/>
      <c r="H8" s="257"/>
      <c r="I8" s="257"/>
      <c r="J8" s="335"/>
      <c r="K8" s="320" t="str">
        <f>Q8</f>
        <v/>
      </c>
      <c r="L8" s="258">
        <f>IF(AND(F8="goed",K8="goed"),0,IF(AND(F8="goed",K8="beter"),1,IF(AND(F8="goed",K8="uitstekend"),2,0)))</f>
        <v>0</v>
      </c>
      <c r="M8" s="395" t="str">
        <f>IF(K8="nvt","pass",IF(P8="","",IF(P8&gt;=U8,"pass","niet voldaan")))</f>
        <v/>
      </c>
      <c r="N8" s="364"/>
      <c r="O8" s="368"/>
      <c r="P8" s="368" t="str">
        <f>IF(P9=0,0,IFERROR(AVERAGE(P9),""))</f>
        <v/>
      </c>
      <c r="Q8" s="367" t="str">
        <f>IF(P9="","",IF(Q9="uitstekend","uitstekend","niet voldaan"))</f>
        <v/>
      </c>
      <c r="R8" s="367"/>
      <c r="S8" s="367"/>
      <c r="T8" s="382"/>
      <c r="U8" s="405">
        <f>IF(F8="uitstekend",3,IF(F8="beter",2,IF(F8="goed",1,0)))</f>
        <v>3</v>
      </c>
    </row>
    <row r="9" spans="1:21" x14ac:dyDescent="0.3">
      <c r="A9" s="112"/>
      <c r="B9" s="31"/>
      <c r="C9" s="4" t="str">
        <f>'overzicht alle'!B8</f>
        <v>CON1.1*</v>
      </c>
      <c r="D9" s="219" t="str">
        <f>'overzicht alle'!C8</f>
        <v>Trias Toponoma</v>
      </c>
      <c r="E9" s="101" t="str">
        <f>'overzicht alle'!E8</f>
        <v>verplicht</v>
      </c>
      <c r="F9" s="101" t="str">
        <f>'overzicht alle'!F8</f>
        <v>voldaan</v>
      </c>
      <c r="G9" s="370"/>
      <c r="H9" s="103">
        <v>3</v>
      </c>
      <c r="I9" s="17"/>
      <c r="J9" s="327" t="str">
        <f t="shared" ref="J9" si="0">P9</f>
        <v/>
      </c>
      <c r="K9" s="34" t="str">
        <f>Q9</f>
        <v/>
      </c>
      <c r="L9" s="17">
        <f>IF(AND(F9="goed",K9="goed"),0,IF(AND(F9="goed",K9="beter"),1,IF(AND(F9="goed",K9="uitstekend"),2,0)))</f>
        <v>0</v>
      </c>
      <c r="M9" s="349"/>
      <c r="N9" s="376"/>
      <c r="O9" s="368"/>
      <c r="P9" s="368" t="str">
        <f>IF(G9="voldaan",3,IF(G9="niet voldaan",0,IF(G9="nvt",0,"")))</f>
        <v/>
      </c>
      <c r="Q9" s="367" t="str">
        <f>IF(G9="nvt","nvt",IF(P9=3,"uitstekend",IF(P9=0,"niet voldaan","")))</f>
        <v/>
      </c>
      <c r="R9" s="367"/>
      <c r="S9" s="368">
        <f>R9</f>
        <v>0</v>
      </c>
      <c r="T9" s="382"/>
      <c r="U9" s="404"/>
    </row>
    <row r="10" spans="1:21" x14ac:dyDescent="0.3">
      <c r="A10" s="225"/>
      <c r="B10" s="225"/>
      <c r="C10" s="225"/>
      <c r="D10" s="225"/>
      <c r="E10" s="74"/>
      <c r="F10" s="74"/>
      <c r="G10" s="369"/>
      <c r="H10" s="25"/>
      <c r="I10" s="17"/>
      <c r="J10" s="336"/>
      <c r="K10" s="25"/>
      <c r="L10" s="25"/>
      <c r="M10" s="349"/>
      <c r="N10" s="376"/>
      <c r="O10" s="368"/>
      <c r="P10" s="368"/>
      <c r="Q10" s="367"/>
      <c r="R10" s="367"/>
      <c r="S10" s="368"/>
      <c r="T10" s="382"/>
      <c r="U10" s="404"/>
    </row>
    <row r="11" spans="1:21" customFormat="1" ht="13.8" customHeight="1" x14ac:dyDescent="0.3">
      <c r="A11" s="30"/>
      <c r="B11" s="256"/>
      <c r="C11" s="257" t="str">
        <f>'overzicht alle'!B9</f>
        <v>CON2*</v>
      </c>
      <c r="D11" s="257" t="str">
        <f>'overzicht alle'!C9</f>
        <v>Climate responsive design</v>
      </c>
      <c r="E11" s="257"/>
      <c r="F11" s="258" t="str">
        <f>'overzicht alle'!F9</f>
        <v>uitstekend</v>
      </c>
      <c r="G11" s="394"/>
      <c r="H11" s="257"/>
      <c r="I11" s="257"/>
      <c r="J11" s="335"/>
      <c r="K11" s="320" t="str">
        <f>Q11</f>
        <v/>
      </c>
      <c r="L11" s="258">
        <f>IF(AND(F11="goed",K11="goed"),0,IF(AND(F11="goed",K11="beter"),1,IF(AND(F11="goed",K11="uitstekend"),2,0)))</f>
        <v>0</v>
      </c>
      <c r="M11" s="395" t="str">
        <f>IF(K11="nvt","pass",IF(P11="","",IF(P11&gt;=U11,"pass","niet voldaan")))</f>
        <v/>
      </c>
      <c r="N11" s="364"/>
      <c r="O11" s="368"/>
      <c r="P11" s="368" t="str" cm="1">
        <f t="array" ref="P11">IF(OR(P12:P14=0),0,IFERROR(AVERAGE(P12),""))</f>
        <v/>
      </c>
      <c r="Q11" s="367" t="str">
        <f>IF(P11="","",IF(P11&lt;1,"niet voldaan",IF(P11&lt;2,"goed",IF(P11&lt;3,"beter","uitstekend"))))</f>
        <v/>
      </c>
      <c r="R11" s="367"/>
      <c r="S11" s="367"/>
      <c r="T11" s="382"/>
      <c r="U11" s="405">
        <f>IF(F11="uitstekend",3,IF(F11="beter",2,IF(F11="goed",1,0)))</f>
        <v>3</v>
      </c>
    </row>
    <row r="12" spans="1:21" x14ac:dyDescent="0.3">
      <c r="A12" s="112"/>
      <c r="B12" s="31"/>
      <c r="C12" s="4" t="str">
        <f>'overzicht alle'!B10</f>
        <v>CON2.1*</v>
      </c>
      <c r="D12" s="219" t="str">
        <f>'overzicht alle'!C10</f>
        <v>Keep it Warm</v>
      </c>
      <c r="E12" s="101" t="str">
        <f>'overzicht alle'!E10</f>
        <v>verplicht</v>
      </c>
      <c r="F12" s="101" t="str">
        <f>'overzicht alle'!F10</f>
        <v>voldaan</v>
      </c>
      <c r="G12" s="370"/>
      <c r="H12" s="103">
        <v>3</v>
      </c>
      <c r="I12" s="17"/>
      <c r="J12" s="327" t="str">
        <f t="shared" ref="J12:J27" si="1">P12</f>
        <v/>
      </c>
      <c r="K12" s="34" t="str">
        <f>Q12</f>
        <v/>
      </c>
      <c r="L12" s="17">
        <f>IF(AND(F12="goed",K12="goed"),0,IF(AND(F12="goed",K12="beter"),1,IF(AND(F12="goed",K12="uitstekend"),2,0)))</f>
        <v>0</v>
      </c>
      <c r="M12" s="349"/>
      <c r="N12" s="376"/>
      <c r="O12" s="377"/>
      <c r="P12" s="368" t="str">
        <f>IF(G12="voldaan",3,IF(G12="niet voldaan",0,IF(G12="nvt",0,"")))</f>
        <v/>
      </c>
      <c r="Q12" s="367" t="str">
        <f>IF(G12="nvt","nvt",IF(P12=3,"uitstekend",IF(P12=0,"niet voldaan","")))</f>
        <v/>
      </c>
      <c r="R12" s="367"/>
      <c r="S12" s="368">
        <f>R12</f>
        <v>0</v>
      </c>
      <c r="T12" s="382"/>
      <c r="U12" s="404"/>
    </row>
    <row r="13" spans="1:21" x14ac:dyDescent="0.3">
      <c r="A13" s="112"/>
      <c r="B13" s="31"/>
      <c r="C13" s="4" t="str">
        <f>'overzicht alle'!B11</f>
        <v>CON2.2*</v>
      </c>
      <c r="D13" s="219" t="str">
        <f>'overzicht alle'!C11</f>
        <v>Keep it Cool</v>
      </c>
      <c r="E13" s="101" t="str">
        <f>'overzicht alle'!E11</f>
        <v>verplicht</v>
      </c>
      <c r="F13" s="101" t="str">
        <f>'overzicht alle'!F11</f>
        <v>voldaan</v>
      </c>
      <c r="G13" s="370"/>
      <c r="H13" s="103">
        <v>3</v>
      </c>
      <c r="I13" s="17"/>
      <c r="J13" s="327" t="str">
        <f t="shared" si="1"/>
        <v/>
      </c>
      <c r="K13" s="34" t="str">
        <f>Q13</f>
        <v/>
      </c>
      <c r="L13" s="17">
        <f>IF(AND(F13="goed",K13="goed"),0,IF(AND(F13="goed",K13="beter"),1,IF(AND(F13="goed",K13="uitstekend"),2,0)))</f>
        <v>0</v>
      </c>
      <c r="M13" s="349"/>
      <c r="N13" s="376"/>
      <c r="O13" s="377"/>
      <c r="P13" s="368" t="str">
        <f>IF(G13="voldaan",3,IF(G13="niet voldaan",0,IF(G13="nvt",0,"")))</f>
        <v/>
      </c>
      <c r="Q13" s="367" t="str">
        <f t="shared" ref="Q13:Q14" si="2">IF(G13="nvt","nvt",IF(P13=3,"uitstekend",IF(P13=0,"niet voldaan","")))</f>
        <v/>
      </c>
      <c r="R13" s="367"/>
      <c r="S13" s="368">
        <f>R13</f>
        <v>0</v>
      </c>
      <c r="T13" s="382"/>
      <c r="U13" s="404"/>
    </row>
    <row r="14" spans="1:21" x14ac:dyDescent="0.3">
      <c r="A14" s="112"/>
      <c r="B14" s="31"/>
      <c r="C14" s="4" t="str">
        <f>'overzicht alle'!B12</f>
        <v>CON2.3*</v>
      </c>
      <c r="D14" s="219" t="str">
        <f>'overzicht alle'!C12</f>
        <v>Turn off the light</v>
      </c>
      <c r="E14" s="101" t="str">
        <f>'overzicht alle'!E12</f>
        <v>verplicht</v>
      </c>
      <c r="F14" s="101" t="str">
        <f>'overzicht alle'!F12</f>
        <v>voldaan</v>
      </c>
      <c r="G14" s="370"/>
      <c r="H14" s="103">
        <v>3</v>
      </c>
      <c r="I14" s="17"/>
      <c r="J14" s="327" t="str">
        <f t="shared" si="1"/>
        <v/>
      </c>
      <c r="K14" s="34" t="str">
        <f>Q14</f>
        <v/>
      </c>
      <c r="L14" s="17">
        <f>IF(AND(F14="goed",K14="goed"),0,IF(AND(F14="goed",K14="beter"),1,IF(AND(F14="goed",K14="uitstekend"),2,0)))</f>
        <v>0</v>
      </c>
      <c r="M14" s="349"/>
      <c r="N14" s="376"/>
      <c r="O14" s="377"/>
      <c r="P14" s="368" t="str">
        <f>IF(G14="voldaan",3,IF(G14="niet voldaan",0,IF(G14="nvt",0,"")))</f>
        <v/>
      </c>
      <c r="Q14" s="367" t="str">
        <f t="shared" si="2"/>
        <v/>
      </c>
      <c r="R14" s="367"/>
      <c r="S14" s="368">
        <f>R14</f>
        <v>0</v>
      </c>
      <c r="T14" s="382"/>
      <c r="U14" s="404"/>
    </row>
    <row r="15" spans="1:21" x14ac:dyDescent="0.3">
      <c r="A15" s="4"/>
      <c r="B15" s="4"/>
      <c r="C15" s="4"/>
      <c r="D15" s="225"/>
      <c r="E15" s="74"/>
      <c r="F15" s="74"/>
      <c r="G15" s="369"/>
      <c r="H15" s="74"/>
      <c r="I15" s="17"/>
      <c r="J15" s="336"/>
      <c r="K15" s="25"/>
      <c r="L15" s="25"/>
      <c r="M15" s="349"/>
      <c r="N15" s="376"/>
      <c r="O15" s="377"/>
      <c r="P15" s="368"/>
      <c r="Q15" s="367"/>
      <c r="R15" s="367"/>
      <c r="S15" s="368"/>
      <c r="T15" s="382"/>
      <c r="U15" s="404"/>
    </row>
    <row r="16" spans="1:21" customFormat="1" ht="13.8" customHeight="1" x14ac:dyDescent="0.3">
      <c r="A16" s="30"/>
      <c r="B16" s="256"/>
      <c r="C16" s="257" t="str">
        <f>'overzicht alle'!B13</f>
        <v>CON3*</v>
      </c>
      <c r="D16" s="257" t="str">
        <f>'overzicht alle'!C13</f>
        <v>Healthy Design</v>
      </c>
      <c r="E16" s="257"/>
      <c r="F16" s="258" t="str">
        <f>'overzicht alle'!F13</f>
        <v>uitstekend</v>
      </c>
      <c r="G16" s="394"/>
      <c r="H16" s="257"/>
      <c r="I16" s="257"/>
      <c r="J16" s="335"/>
      <c r="K16" s="320" t="str">
        <f>Q16</f>
        <v/>
      </c>
      <c r="L16" s="258">
        <f>IF(AND(F16="goed",K16="goed"),0,IF(AND(F16="goed",K16="beter"),1,IF(AND(F16="goed",K16="uitstekend"),2,0)))</f>
        <v>0</v>
      </c>
      <c r="M16" s="395" t="str">
        <f>IF(K16="nvt","pass",IF(P16="","",IF(P16&gt;=U16,"pass","niet voldaan")))</f>
        <v/>
      </c>
      <c r="N16" s="364"/>
      <c r="O16" s="368"/>
      <c r="P16" s="368" t="str">
        <f>IF(P17=0,0,IFERROR(AVERAGE(P17),""))</f>
        <v/>
      </c>
      <c r="Q16" s="367" t="str">
        <f>IF(Q17="","",IF(Q17="uitstekend","uitstekend","niet voldaan"))</f>
        <v/>
      </c>
      <c r="R16" s="367"/>
      <c r="S16" s="367"/>
      <c r="T16" s="382"/>
      <c r="U16" s="405">
        <f>IF(F16="uitstekend",3,IF(F16="beter",2,IF(F16="goed",1,0)))</f>
        <v>3</v>
      </c>
    </row>
    <row r="17" spans="1:21" x14ac:dyDescent="0.3">
      <c r="A17" s="112"/>
      <c r="B17" s="31"/>
      <c r="C17" s="4" t="str">
        <f>'overzicht alle'!B14</f>
        <v>CON3.1*</v>
      </c>
      <c r="D17" s="219" t="str">
        <f>'overzicht alle'!C14</f>
        <v>gezond ontwerp</v>
      </c>
      <c r="E17" s="101" t="str">
        <f>'overzicht alle'!E14</f>
        <v>verplicht</v>
      </c>
      <c r="F17" s="101" t="str">
        <f>'overzicht alle'!F14</f>
        <v>voldaan</v>
      </c>
      <c r="G17" s="370"/>
      <c r="H17" s="103">
        <v>3</v>
      </c>
      <c r="I17" s="27"/>
      <c r="J17" s="327" t="str">
        <f t="shared" si="1"/>
        <v/>
      </c>
      <c r="K17" s="34" t="str">
        <f>Q17</f>
        <v/>
      </c>
      <c r="L17" s="17">
        <f>IF(AND(F17="goed",K17="goed"),0,IF(AND(F17="goed",K17="beter"),1,IF(AND(F17="goed",K17="uitstekend"),2,0)))</f>
        <v>0</v>
      </c>
      <c r="M17" s="349"/>
      <c r="N17" s="376"/>
      <c r="O17" s="368"/>
      <c r="P17" s="368" t="str">
        <f>IF(G17="voldaan",3,IF(G17="niet voldaan",0,IF(G17="nvt",0,"")))</f>
        <v/>
      </c>
      <c r="Q17" s="367" t="str">
        <f t="shared" ref="Q17" si="3">IF(G17="nvt","nvt",IF(P17=3,"uitstekend",IF(P17=0,"niet voldaan","")))</f>
        <v/>
      </c>
      <c r="R17" s="367"/>
      <c r="S17" s="368">
        <f>R17</f>
        <v>0</v>
      </c>
      <c r="T17" s="382"/>
      <c r="U17" s="404"/>
    </row>
    <row r="18" spans="1:21" x14ac:dyDescent="0.3">
      <c r="A18" s="4"/>
      <c r="B18" s="4"/>
      <c r="C18" s="4"/>
      <c r="D18" s="225"/>
      <c r="E18" s="74"/>
      <c r="F18" s="74"/>
      <c r="G18" s="369"/>
      <c r="H18" s="74"/>
      <c r="I18" s="17"/>
      <c r="J18" s="336"/>
      <c r="K18" s="25"/>
      <c r="L18" s="25"/>
      <c r="M18" s="349"/>
      <c r="N18" s="376"/>
      <c r="O18" s="377"/>
      <c r="P18" s="368"/>
      <c r="Q18" s="367"/>
      <c r="R18" s="367"/>
      <c r="S18" s="368"/>
      <c r="T18" s="382"/>
      <c r="U18" s="404"/>
    </row>
    <row r="19" spans="1:21" customFormat="1" ht="13.8" customHeight="1" x14ac:dyDescent="0.3">
      <c r="A19" s="30"/>
      <c r="B19" s="256"/>
      <c r="C19" s="257" t="str">
        <f>'overzicht alle'!B15</f>
        <v>CON4*</v>
      </c>
      <c r="D19" s="257" t="str">
        <f>'overzicht alle'!C15</f>
        <v>Reduce, reuse, recyle</v>
      </c>
      <c r="E19" s="257"/>
      <c r="F19" s="258" t="str">
        <f>'overzicht alle'!F15</f>
        <v>uitstekend</v>
      </c>
      <c r="G19" s="394"/>
      <c r="H19" s="257"/>
      <c r="I19" s="257"/>
      <c r="J19" s="335"/>
      <c r="K19" s="320" t="str">
        <f>Q19</f>
        <v/>
      </c>
      <c r="L19" s="258"/>
      <c r="M19" s="395" t="str">
        <f>IF(K19="nvt","pass",IF(P19="","",IF(P19&gt;=U19,"pass","niet voldaan")))</f>
        <v/>
      </c>
      <c r="N19" s="364"/>
      <c r="O19" s="368"/>
      <c r="P19" s="368" t="str">
        <f>IF(P20=0,0,IFERROR(AVERAGE(P20),""))</f>
        <v/>
      </c>
      <c r="Q19" s="367" t="str">
        <f>IF(Q20="","",IF(Q20="uitstekend","uitstekend","niet voldaan"))</f>
        <v/>
      </c>
      <c r="R19" s="367"/>
      <c r="S19" s="367"/>
      <c r="T19" s="382"/>
      <c r="U19" s="405">
        <f>IF(F19="uitstekend",3,IF(F19="beter",2,IF(F19="goed",1,0)))</f>
        <v>3</v>
      </c>
    </row>
    <row r="20" spans="1:21" x14ac:dyDescent="0.3">
      <c r="A20" s="112"/>
      <c r="B20" s="31"/>
      <c r="C20" s="4" t="str">
        <f>'overzicht alle'!B16</f>
        <v>CON4.1*</v>
      </c>
      <c r="D20" s="219" t="str">
        <f>'overzicht alle'!C16</f>
        <v>R-ladder</v>
      </c>
      <c r="E20" s="101" t="str">
        <f>'overzicht alle'!E16</f>
        <v>verplicht</v>
      </c>
      <c r="F20" s="101" t="str">
        <f>'overzicht alle'!F16</f>
        <v>voldaan</v>
      </c>
      <c r="G20" s="370"/>
      <c r="H20" s="103">
        <v>3</v>
      </c>
      <c r="I20" s="27"/>
      <c r="J20" s="327" t="str">
        <f>P20</f>
        <v/>
      </c>
      <c r="K20" s="34" t="str">
        <f>Q20</f>
        <v/>
      </c>
      <c r="L20" s="17">
        <f>IF(AND(F20="goed",K20="goed"),0,IF(AND(F20="goed",K20="beter"),1,IF(AND(F20="goed",K20="uitstekend"),2,0)))</f>
        <v>0</v>
      </c>
      <c r="M20" s="349"/>
      <c r="N20" s="376"/>
      <c r="O20" s="368"/>
      <c r="P20" s="368" t="str">
        <f>IF(G20="voldaan",3,IF(OR(G20="niet voldaan",G20="nvt"),0,""))</f>
        <v/>
      </c>
      <c r="Q20" s="367" t="str">
        <f t="shared" ref="Q20" si="4">IF(G20="nvt","nvt",IF(P20=3,"uitstekend",IF(P20=0,"niet voldaan","")))</f>
        <v/>
      </c>
      <c r="R20" s="367"/>
      <c r="S20" s="368">
        <f>R20</f>
        <v>0</v>
      </c>
      <c r="T20" s="382"/>
      <c r="U20" s="404"/>
    </row>
    <row r="21" spans="1:21" x14ac:dyDescent="0.3">
      <c r="A21" s="4"/>
      <c r="B21" s="4"/>
      <c r="C21" s="4"/>
      <c r="D21" s="225"/>
      <c r="E21" s="74"/>
      <c r="F21" s="74"/>
      <c r="G21" s="369"/>
      <c r="H21" s="74"/>
      <c r="I21" s="17"/>
      <c r="J21" s="336"/>
      <c r="K21" s="25"/>
      <c r="L21" s="25"/>
      <c r="M21" s="349"/>
      <c r="N21" s="376"/>
      <c r="O21" s="377"/>
      <c r="P21" s="368"/>
      <c r="Q21" s="367"/>
      <c r="R21" s="367"/>
      <c r="S21" s="368"/>
      <c r="T21" s="382"/>
      <c r="U21" s="404"/>
    </row>
    <row r="22" spans="1:21" customFormat="1" ht="13.8" customHeight="1" x14ac:dyDescent="0.3">
      <c r="A22" s="30"/>
      <c r="B22" s="256"/>
      <c r="C22" s="257" t="str">
        <f>'overzicht alle'!B17</f>
        <v>PRO1*</v>
      </c>
      <c r="D22" s="257" t="str">
        <f>'overzicht alle'!C17</f>
        <v>Een multidisciplinair ontwerpteam</v>
      </c>
      <c r="E22" s="257"/>
      <c r="F22" s="258" t="str">
        <f>'overzicht alle'!F17</f>
        <v>uitstekend</v>
      </c>
      <c r="G22" s="394"/>
      <c r="H22" s="257"/>
      <c r="I22" s="257"/>
      <c r="J22" s="335"/>
      <c r="K22" s="320" t="str">
        <f>Q22</f>
        <v/>
      </c>
      <c r="L22" s="258"/>
      <c r="M22" s="395" t="str">
        <f>IF(K22="nvt","pass",IF(P22="","",IF(P22&gt;=U22,"pass","niet voldaan")))</f>
        <v/>
      </c>
      <c r="N22" s="364"/>
      <c r="O22" s="368"/>
      <c r="P22" s="368" t="str">
        <f>IF(P23=0,0,IFERROR(AVERAGE(P23),""))</f>
        <v/>
      </c>
      <c r="Q22" s="367" t="str">
        <f>IF(Q23="","",IF(Q23="uitstekend","uitstekend","niet voldaan"))</f>
        <v/>
      </c>
      <c r="R22" s="367"/>
      <c r="S22" s="367"/>
      <c r="T22" s="382"/>
      <c r="U22" s="405">
        <f>IF(F22="uitstekend",3,IF(F22="beter",2,IF(F22="goed",1,0)))</f>
        <v>3</v>
      </c>
    </row>
    <row r="23" spans="1:21" x14ac:dyDescent="0.3">
      <c r="A23" s="112"/>
      <c r="B23" s="31"/>
      <c r="C23" s="4" t="str">
        <f>'overzicht alle'!B18</f>
        <v>PRO1.1*</v>
      </c>
      <c r="D23" s="219" t="str">
        <f>'overzicht alle'!C18</f>
        <v>samenstelling team</v>
      </c>
      <c r="E23" s="101" t="str">
        <f>'overzicht alle'!E18</f>
        <v>verplicht</v>
      </c>
      <c r="F23" s="101" t="str">
        <f>'overzicht alle'!F18</f>
        <v>voldaan</v>
      </c>
      <c r="G23" s="370"/>
      <c r="H23" s="103">
        <v>3</v>
      </c>
      <c r="I23" s="27"/>
      <c r="J23" s="327" t="str">
        <f t="shared" si="1"/>
        <v/>
      </c>
      <c r="K23" s="34" t="str">
        <f>Q23</f>
        <v/>
      </c>
      <c r="L23" s="17">
        <f>IF(AND(F23="goed",K23="goed"),0,IF(AND(F23="goed",K23="beter"),1,IF(AND(F23="goed",K23="uitstekend"),2,0)))</f>
        <v>0</v>
      </c>
      <c r="M23" s="349"/>
      <c r="N23" s="376"/>
      <c r="O23" s="368"/>
      <c r="P23" s="368" t="str">
        <f>IF(G23="voldaan",3,IF(OR(G23="niet voldaan",G23="nvt"),0,""))</f>
        <v/>
      </c>
      <c r="Q23" s="367" t="str">
        <f t="shared" ref="Q23" si="5">IF(G23="nvt","nvt",IF(P23=3,"uitstekend",IF(P23=0,"niet voldaan","")))</f>
        <v/>
      </c>
      <c r="R23" s="367"/>
      <c r="S23" s="368">
        <f>R23</f>
        <v>0</v>
      </c>
      <c r="T23" s="382"/>
      <c r="U23" s="404"/>
    </row>
    <row r="24" spans="1:21" x14ac:dyDescent="0.3">
      <c r="A24" s="4"/>
      <c r="B24" s="4"/>
      <c r="C24" s="4"/>
      <c r="D24" s="225"/>
      <c r="E24" s="74"/>
      <c r="F24" s="74"/>
      <c r="G24" s="369"/>
      <c r="H24" s="74"/>
      <c r="I24" s="17"/>
      <c r="J24" s="336"/>
      <c r="K24" s="25"/>
      <c r="L24" s="25"/>
      <c r="M24" s="349"/>
      <c r="N24" s="376"/>
      <c r="O24" s="377"/>
      <c r="P24" s="368"/>
      <c r="Q24" s="367"/>
      <c r="R24" s="367"/>
      <c r="S24" s="368"/>
      <c r="T24" s="382"/>
      <c r="U24" s="404"/>
    </row>
    <row r="25" spans="1:21" customFormat="1" ht="13.8" customHeight="1" x14ac:dyDescent="0.3">
      <c r="A25" s="30"/>
      <c r="B25" s="256"/>
      <c r="C25" s="257" t="str">
        <f>'overzicht alle'!B19</f>
        <v>PRO2*</v>
      </c>
      <c r="D25" s="257" t="str">
        <f>'overzicht alle'!C19</f>
        <v xml:space="preserve">Participatie project </v>
      </c>
      <c r="E25" s="257"/>
      <c r="F25" s="258" t="str">
        <f>'overzicht alle'!F19</f>
        <v>goed</v>
      </c>
      <c r="G25" s="394"/>
      <c r="H25" s="257"/>
      <c r="I25" s="257"/>
      <c r="J25" s="335" t="str">
        <f t="shared" si="1"/>
        <v/>
      </c>
      <c r="K25" s="320" t="str">
        <f>Q25</f>
        <v/>
      </c>
      <c r="L25" s="258"/>
      <c r="M25" s="395" t="str">
        <f>IF(K25="nvt","pass",IF(P25="","",IF(P25&gt;=U25,"pass","niet voldaan")))</f>
        <v/>
      </c>
      <c r="N25" s="364"/>
      <c r="O25" s="368"/>
      <c r="P25" s="368" t="str">
        <f>IF(P26=0,0, IF(AND(P26=3,OR(P27=1,P27="",P27=0)),1, IF(AND(P26=3,P27=2),2, IF(AND(P26=3,P27=3),3,""))))</f>
        <v/>
      </c>
      <c r="Q25" s="367" t="str">
        <f>IF(P25="","",IF(P25&lt;1,"niet voldaan",IF(P25&lt;2,"goed",IF(P25&lt;3,"beter","uitstekend"))))</f>
        <v/>
      </c>
      <c r="R25" s="367"/>
      <c r="S25" s="367">
        <f>R25</f>
        <v>0</v>
      </c>
      <c r="T25" s="382"/>
      <c r="U25" s="405">
        <f>IF(F25="uitstekend",3,IF(F25="beter",2,IF(F25="goed",1,0)))</f>
        <v>1</v>
      </c>
    </row>
    <row r="26" spans="1:21" x14ac:dyDescent="0.3">
      <c r="A26" s="112"/>
      <c r="B26" s="31"/>
      <c r="C26" s="4" t="str">
        <f>'overzicht alle'!B20</f>
        <v>PRO2.1*</v>
      </c>
      <c r="D26" s="219" t="str">
        <f>'overzicht alle'!C20</f>
        <v>omwonende op de hoogte houden</v>
      </c>
      <c r="E26" s="101" t="str">
        <f>'overzicht alle'!E20</f>
        <v>verplicht</v>
      </c>
      <c r="F26" s="101" t="str">
        <f>'overzicht alle'!F20</f>
        <v>voldaan</v>
      </c>
      <c r="G26" s="370"/>
      <c r="H26" s="103">
        <v>3</v>
      </c>
      <c r="I26" s="27"/>
      <c r="J26" s="327" t="str">
        <f t="shared" si="1"/>
        <v/>
      </c>
      <c r="K26" s="34" t="str">
        <f>Q26</f>
        <v/>
      </c>
      <c r="L26" s="17">
        <f>IF(AND(F26="goed",K26="goed"),0,IF(AND(F26="goed",K26="beter"),1,IF(AND(F26="goed",K26="uitstekend"),2,0)))</f>
        <v>0</v>
      </c>
      <c r="M26" s="361"/>
      <c r="N26" s="376"/>
      <c r="O26" s="377"/>
      <c r="P26" s="368" t="str">
        <f>IF(G26="voldaan",3,IF(G26="niet voldaan",0,IF(G26="nvt",0,"")))</f>
        <v/>
      </c>
      <c r="Q26" s="367" t="str">
        <f t="shared" ref="Q26" si="6">IF(G26="nvt","nvt",IF(P26=3,"uitstekend",IF(P26=0,"niet voldaan","")))</f>
        <v/>
      </c>
      <c r="R26" s="367"/>
      <c r="S26" s="368">
        <f>R26</f>
        <v>0</v>
      </c>
      <c r="T26" s="382"/>
      <c r="U26" s="404"/>
    </row>
    <row r="27" spans="1:21" x14ac:dyDescent="0.3">
      <c r="A27" s="112"/>
      <c r="B27" s="31"/>
      <c r="C27" s="4" t="str">
        <f>'overzicht alle'!B21</f>
        <v>PRO2.2*</v>
      </c>
      <c r="D27" s="219" t="str">
        <f>'overzicht alle'!C21</f>
        <v>participatie project</v>
      </c>
      <c r="E27" s="101" t="str">
        <f>'overzicht alle'!E21</f>
        <v>vrij</v>
      </c>
      <c r="F27" s="101" t="str">
        <f>'overzicht alle'!F21</f>
        <v>beter</v>
      </c>
      <c r="G27" s="370"/>
      <c r="H27" s="103">
        <v>3</v>
      </c>
      <c r="I27" s="27"/>
      <c r="J27" s="327" t="str">
        <f t="shared" si="1"/>
        <v/>
      </c>
      <c r="K27" s="34" t="str">
        <f>Q27</f>
        <v/>
      </c>
      <c r="L27" s="17">
        <f>R27</f>
        <v>0</v>
      </c>
      <c r="M27" s="361"/>
      <c r="N27" s="376"/>
      <c r="O27" s="377"/>
      <c r="P27" s="368" t="str">
        <f>IF(G27="goed",1,IF(G27="beter",2,IF(G27="uitstekend",3,"")))</f>
        <v/>
      </c>
      <c r="Q27" s="383" t="str">
        <f>IF(G27="nvt","nvt",IF(J27=0,"niet voldaan",IF(J27=1,"goed",IF(J27=2,"beter",IF(J27=3,"uitstekend","")))))</f>
        <v/>
      </c>
      <c r="R27" s="367"/>
      <c r="S27" s="368">
        <f>R27</f>
        <v>0</v>
      </c>
      <c r="T27" s="382" t="str">
        <f>IF(G27="nvt",0,IF(G27="goed",1,IF(G27="beter",2,IF(G27="uitstekend",3,""))))</f>
        <v/>
      </c>
      <c r="U27" s="404"/>
    </row>
    <row r="28" spans="1:21" x14ac:dyDescent="0.3">
      <c r="A28" s="112"/>
      <c r="B28" s="29"/>
      <c r="C28" s="29"/>
      <c r="D28" s="20"/>
      <c r="E28" s="217"/>
      <c r="F28" s="217"/>
      <c r="G28" s="360"/>
      <c r="H28" s="23"/>
      <c r="I28" s="17"/>
      <c r="J28" s="336"/>
      <c r="K28" s="25"/>
      <c r="L28" s="25"/>
      <c r="M28" s="349"/>
      <c r="N28" s="376"/>
      <c r="O28" s="377"/>
      <c r="P28" s="377"/>
      <c r="Q28" s="378"/>
      <c r="R28" s="378"/>
      <c r="S28" s="378"/>
      <c r="T28" s="392"/>
      <c r="U28" s="404"/>
    </row>
    <row r="29" spans="1:21" customFormat="1" ht="18" x14ac:dyDescent="0.3">
      <c r="A29" s="30"/>
      <c r="B29" s="238" t="s">
        <v>153</v>
      </c>
      <c r="C29" s="238"/>
      <c r="D29" s="238"/>
      <c r="E29" s="238"/>
      <c r="F29" s="238"/>
      <c r="G29" s="388"/>
      <c r="H29" s="238"/>
      <c r="I29" s="238"/>
      <c r="J29" s="333"/>
      <c r="K29" s="238"/>
      <c r="L29" s="238"/>
      <c r="M29" s="387"/>
      <c r="N29" s="364"/>
      <c r="O29" s="368"/>
      <c r="P29" s="368"/>
      <c r="Q29" s="367"/>
      <c r="R29" s="367"/>
      <c r="S29" s="367"/>
      <c r="T29" s="382"/>
      <c r="U29" s="405"/>
    </row>
    <row r="30" spans="1:21" customFormat="1" x14ac:dyDescent="0.3">
      <c r="A30" s="30"/>
      <c r="B30" s="30"/>
      <c r="C30" s="30"/>
      <c r="D30" s="30"/>
      <c r="E30" s="30"/>
      <c r="F30" s="30"/>
      <c r="G30" s="364"/>
      <c r="H30" s="30"/>
      <c r="I30" s="30"/>
      <c r="J30" s="334"/>
      <c r="K30" s="30"/>
      <c r="L30" s="30"/>
      <c r="M30" s="364"/>
      <c r="N30" s="364"/>
      <c r="O30" s="368"/>
      <c r="P30" s="368"/>
      <c r="Q30" s="367"/>
      <c r="R30" s="367"/>
      <c r="S30" s="367"/>
      <c r="T30" s="382"/>
      <c r="U30" s="405"/>
    </row>
    <row r="31" spans="1:21" customFormat="1" ht="13.8" customHeight="1" x14ac:dyDescent="0.3">
      <c r="A31" s="30"/>
      <c r="B31" s="256"/>
      <c r="C31" s="257" t="str">
        <f>'overzicht alle'!B24</f>
        <v>MOB 1</v>
      </c>
      <c r="D31" s="257" t="str">
        <f>'overzicht alle'!C24</f>
        <v>Met het openbaar vervoer</v>
      </c>
      <c r="E31" s="257"/>
      <c r="F31" s="258" t="str">
        <f>'overzicht alle'!F24</f>
        <v>goed</v>
      </c>
      <c r="G31" s="394"/>
      <c r="H31" s="257"/>
      <c r="I31" s="257"/>
      <c r="J31" s="335"/>
      <c r="K31" s="320" t="str">
        <f>Q31</f>
        <v/>
      </c>
      <c r="L31" s="258"/>
      <c r="M31" s="395" t="str">
        <f>IF(K31="nvt","pass",IF(P31="","",IF(P31&gt;=U31,"pass","niet voldaan")))</f>
        <v/>
      </c>
      <c r="N31" s="364"/>
      <c r="O31" s="368"/>
      <c r="P31" s="368" t="str">
        <f>IF(P32=0,0,IFERROR(AVERAGE(P32:P33),""))</f>
        <v/>
      </c>
      <c r="Q31" s="367" t="str">
        <f>IF(P31="","",IF(P31&lt;1,"niet voldaan",IF(P31&lt;2,"goed",IF(P31&lt;3,"beter","uitstekend"))))</f>
        <v/>
      </c>
      <c r="R31" s="367"/>
      <c r="S31" s="367"/>
      <c r="T31" s="382" t="str">
        <f>IF(G31="niet voldaan",0,IF(G31="verhoogd comfort",2,IF(G31="normaal comfort",1,"")))</f>
        <v/>
      </c>
      <c r="U31" s="405">
        <f>IF(F31="uitstekend",3,IF(F31="beter",2,IF(F31="goed",1,0)))</f>
        <v>1</v>
      </c>
    </row>
    <row r="32" spans="1:21" x14ac:dyDescent="0.3">
      <c r="A32" s="112"/>
      <c r="B32" s="31"/>
      <c r="C32" s="4" t="str">
        <f>'overzicht alle'!B25</f>
        <v>MOB1.1*</v>
      </c>
      <c r="D32" s="219" t="str">
        <f>'overzicht alle'!C25</f>
        <v>Rekenblad MOB1 Met het openbaar vervoer</v>
      </c>
      <c r="E32" s="101" t="str">
        <f>'overzicht alle'!E25</f>
        <v>verplicht</v>
      </c>
      <c r="F32" s="101" t="str">
        <f>'overzicht alle'!F25</f>
        <v>goed</v>
      </c>
      <c r="G32" s="370"/>
      <c r="H32" s="103">
        <v>3</v>
      </c>
      <c r="I32" s="27"/>
      <c r="J32" s="327" t="str">
        <f t="shared" ref="J32:J33" si="7">P32</f>
        <v/>
      </c>
      <c r="K32" s="34" t="str">
        <f>Q32</f>
        <v/>
      </c>
      <c r="L32" s="17">
        <f>R32</f>
        <v>0</v>
      </c>
      <c r="M32" s="361"/>
      <c r="N32" s="376"/>
      <c r="O32" s="377"/>
      <c r="P32" s="368" t="str">
        <f>IF(G32="goed",1,IF(G32="beter",2,IF(G32="uitstekend",3,IF(G32="nvt",0,""))))</f>
        <v/>
      </c>
      <c r="Q32" s="383" t="str">
        <f>IF(G32="nvt","nvt",IF(J32=0,"niet voldaan",IF(J32=1,"goed",IF(J32=2,"beter",IF(J32=3,"uitstekend","")))))</f>
        <v/>
      </c>
      <c r="R32" s="367"/>
      <c r="S32" s="368">
        <f>R32</f>
        <v>0</v>
      </c>
      <c r="T32" s="382" t="str">
        <f>IF(G32="nvt",0,IF(G32="goed",1,IF(G32="beter",2,IF(G32="uitstekend",3,""))))</f>
        <v/>
      </c>
      <c r="U32" s="404"/>
    </row>
    <row r="33" spans="1:21" x14ac:dyDescent="0.3">
      <c r="A33" s="112"/>
      <c r="B33" s="31"/>
      <c r="C33" s="4" t="str">
        <f>'overzicht alle'!B26</f>
        <v>MOB1.2*</v>
      </c>
      <c r="D33" s="219" t="str">
        <f>'overzicht alle'!C26</f>
        <v>Beperken autoplaatsen</v>
      </c>
      <c r="E33" s="101" t="str">
        <f>'overzicht alle'!E26</f>
        <v>vrij</v>
      </c>
      <c r="F33" s="101" t="str">
        <f>'overzicht alle'!F26</f>
        <v>beter</v>
      </c>
      <c r="G33" s="370"/>
      <c r="H33" s="103">
        <v>3</v>
      </c>
      <c r="I33" s="27"/>
      <c r="J33" s="327" t="str">
        <f t="shared" si="7"/>
        <v/>
      </c>
      <c r="K33" s="34" t="str">
        <f>Q33</f>
        <v/>
      </c>
      <c r="L33" s="17">
        <f>R33</f>
        <v>0</v>
      </c>
      <c r="M33" s="361"/>
      <c r="N33" s="376"/>
      <c r="O33" s="377"/>
      <c r="P33" s="368" t="str">
        <f>IF(G33="goed",1,IF(G33="beter",2,IF(G33="uitstekend",3,"")))</f>
        <v/>
      </c>
      <c r="Q33" s="383" t="str">
        <f>IF(G33="nvt","nvt",IF(J33=0,"niet voldaan",IF(J33=1,"goed",IF(J33=2,"beter",IF(J33=3,"uitstekend","")))))</f>
        <v/>
      </c>
      <c r="R33" s="367"/>
      <c r="S33" s="368">
        <f>R33</f>
        <v>0</v>
      </c>
      <c r="T33" s="382" t="str">
        <f>IF(G33="nvt",0,IF(G33="goed",1,IF(G33="beter",2,IF(G33="uitstekend",3,""))))</f>
        <v/>
      </c>
      <c r="U33" s="404"/>
    </row>
    <row r="34" spans="1:21" x14ac:dyDescent="0.3">
      <c r="A34" s="4"/>
      <c r="B34" s="4"/>
      <c r="C34" s="4"/>
      <c r="D34" s="225"/>
      <c r="E34" s="225"/>
      <c r="F34" s="225"/>
      <c r="G34" s="384"/>
      <c r="H34" s="225"/>
      <c r="I34" s="27"/>
      <c r="J34" s="337"/>
      <c r="K34" s="27"/>
      <c r="L34" s="27"/>
      <c r="M34" s="361"/>
      <c r="N34" s="376"/>
      <c r="O34" s="377"/>
      <c r="P34" s="368"/>
      <c r="Q34" s="383"/>
      <c r="R34" s="367"/>
      <c r="S34" s="368"/>
      <c r="T34" s="382"/>
      <c r="U34" s="404"/>
    </row>
    <row r="35" spans="1:21" customFormat="1" ht="13.8" customHeight="1" x14ac:dyDescent="0.3">
      <c r="A35" s="30"/>
      <c r="B35" s="256"/>
      <c r="C35" s="257" t="str">
        <f>'overzicht alle'!B27</f>
        <v>MOB 2</v>
      </c>
      <c r="D35" s="257" t="str">
        <f>'overzicht alle'!C27</f>
        <v>Met de fiets</v>
      </c>
      <c r="E35" s="257"/>
      <c r="F35" s="258" t="str">
        <f>'overzicht alle'!F27</f>
        <v>beter</v>
      </c>
      <c r="G35" s="394"/>
      <c r="H35" s="257"/>
      <c r="I35" s="257"/>
      <c r="J35" s="335"/>
      <c r="K35" s="320" t="str">
        <f t="shared" ref="K35:K40" si="8">Q35</f>
        <v/>
      </c>
      <c r="L35" s="258"/>
      <c r="M35" s="395" t="str">
        <f>IF(K35="nvt","pass",IF(P35="","",IF(P35&gt;=U35,"pass","niet voldaan")))</f>
        <v/>
      </c>
      <c r="N35" s="364"/>
      <c r="O35" s="368"/>
      <c r="P35" s="368" t="str">
        <f>IF(OR(P36=0,P37=0),0,IFERROR(AVERAGE(P36:P37),""))</f>
        <v/>
      </c>
      <c r="Q35" s="367" t="str">
        <f>IF(P35="","",IF(P35&lt;1,"niet voldaan",IF(P35&lt;2,"goed",IF(P35&lt;3,"beter","uitstekend"))))</f>
        <v/>
      </c>
      <c r="R35" s="367"/>
      <c r="S35" s="367"/>
      <c r="T35" s="382"/>
      <c r="U35" s="405">
        <f>IF(F35="uitstekend",3,IF(F35="beter",2,IF(F35="goed",1,0)))</f>
        <v>2</v>
      </c>
    </row>
    <row r="36" spans="1:21" x14ac:dyDescent="0.3">
      <c r="A36" s="112"/>
      <c r="B36" s="31"/>
      <c r="C36" s="4" t="str">
        <f>'overzicht alle'!B28</f>
        <v>MOB2.1*</v>
      </c>
      <c r="D36" s="219" t="str">
        <f>'overzicht alle'!C28</f>
        <v>Checklist MOB2* Met de fiets</v>
      </c>
      <c r="E36" s="101" t="str">
        <f>'overzicht alle'!E28</f>
        <v>verplicht</v>
      </c>
      <c r="F36" s="101" t="str">
        <f>'overzicht alle'!F28</f>
        <v>beter</v>
      </c>
      <c r="G36" s="370"/>
      <c r="H36" s="103">
        <v>2</v>
      </c>
      <c r="I36" s="27"/>
      <c r="J36" s="327" t="str">
        <f t="shared" ref="J36:J37" si="9">P36</f>
        <v/>
      </c>
      <c r="K36" s="34" t="str">
        <f t="shared" si="8"/>
        <v/>
      </c>
      <c r="L36" s="17">
        <f>R36</f>
        <v>0</v>
      </c>
      <c r="M36" s="361"/>
      <c r="N36" s="376"/>
      <c r="O36" s="377"/>
      <c r="P36" s="368" t="str">
        <f>IF(G36="goed",1,IF(G36="beter",2,IF(G36="uitstekend",3,IF(G36="nvt",0,""))))</f>
        <v/>
      </c>
      <c r="Q36" s="383" t="str">
        <f>IF(G36="nvt","nvt",IF(J36=0,"niet voldaan",IF(J36=1,"goed",IF(J36=2,"beter",IF(J36=3,"uitstekend","")))))</f>
        <v/>
      </c>
      <c r="R36" s="367"/>
      <c r="S36" s="368">
        <f>R36</f>
        <v>0</v>
      </c>
      <c r="T36" s="382" t="str">
        <f>IF(G36="nvt",0,IF(G36="goed",1,IF(G36="beter",2,IF(G36="uitstekend",3,""))))</f>
        <v/>
      </c>
      <c r="U36" s="404"/>
    </row>
    <row r="37" spans="1:21" x14ac:dyDescent="0.3">
      <c r="A37" s="112"/>
      <c r="B37" s="31"/>
      <c r="C37" s="4" t="str">
        <f>'overzicht alle'!B29</f>
        <v>MOB2.2*</v>
      </c>
      <c r="D37" s="219" t="str">
        <f>'overzicht alle'!C29</f>
        <v>Fietsnetwerk</v>
      </c>
      <c r="E37" s="101" t="str">
        <f>'overzicht alle'!E29</f>
        <v>verplicht</v>
      </c>
      <c r="F37" s="229" t="str">
        <f>'overzicht alle'!F29</f>
        <v>voldaan</v>
      </c>
      <c r="G37" s="370"/>
      <c r="H37" s="25"/>
      <c r="I37" s="27"/>
      <c r="J37" s="327" t="str">
        <f t="shared" si="9"/>
        <v/>
      </c>
      <c r="K37" s="34" t="str">
        <f t="shared" si="8"/>
        <v/>
      </c>
      <c r="L37" s="17">
        <f>R37</f>
        <v>0</v>
      </c>
      <c r="M37" s="361"/>
      <c r="N37" s="376"/>
      <c r="O37" s="377"/>
      <c r="P37" s="368" t="str">
        <f>IF(G37="voldaan",3,IF(G37="niet voldaan",0,IF(G37="nvt",0,"")))</f>
        <v/>
      </c>
      <c r="Q37" s="367" t="str">
        <f>IF(G37="nvt","nvt",IF(P37=3,"uitstekend",IF(P37=0,"niet voldaan","")))</f>
        <v/>
      </c>
      <c r="R37" s="367"/>
      <c r="S37" s="368">
        <f>R37</f>
        <v>0</v>
      </c>
      <c r="T37" s="382"/>
      <c r="U37" s="404"/>
    </row>
    <row r="38" spans="1:21" customFormat="1" ht="13.8" customHeight="1" x14ac:dyDescent="0.3">
      <c r="A38" s="30"/>
      <c r="B38" s="263" t="s">
        <v>437</v>
      </c>
      <c r="C38" s="228"/>
      <c r="D38" s="231"/>
      <c r="E38" s="232"/>
      <c r="F38" s="232"/>
      <c r="G38" s="385"/>
      <c r="H38" s="234"/>
      <c r="I38" s="235"/>
      <c r="J38" s="338"/>
      <c r="K38" s="232" t="str">
        <f t="shared" si="8"/>
        <v/>
      </c>
      <c r="L38" s="232"/>
      <c r="M38" s="395" t="str">
        <f>IF(K38="nvt","pass",IF(P38="","",IF(P38&gt;=U38,"pass","niet voldaan")))</f>
        <v/>
      </c>
      <c r="N38" s="364"/>
      <c r="O38" s="368"/>
      <c r="P38" s="368"/>
      <c r="Q38" s="367" t="str">
        <f>IF(P38="","",IF(P38&lt;1,"niet voldaan",IF(P38&lt;2,"goed",IF(P38&lt;3,"beter","uitstekend"))))</f>
        <v/>
      </c>
      <c r="R38" s="367"/>
      <c r="S38" s="367"/>
      <c r="T38" s="382"/>
      <c r="U38" s="405"/>
    </row>
    <row r="39" spans="1:21" x14ac:dyDescent="0.3">
      <c r="A39" s="112"/>
      <c r="B39" s="264" t="s">
        <v>193</v>
      </c>
      <c r="C39" s="275" t="s">
        <v>212</v>
      </c>
      <c r="D39" s="274" t="s">
        <v>213</v>
      </c>
      <c r="E39" s="101" t="s">
        <v>31</v>
      </c>
      <c r="F39" s="101" t="s">
        <v>28</v>
      </c>
      <c r="G39" s="370"/>
      <c r="H39" s="25"/>
      <c r="I39" s="27"/>
      <c r="J39" s="327" t="str">
        <f t="shared" ref="J39:J40" si="10">P39</f>
        <v/>
      </c>
      <c r="K39" s="34" t="str">
        <f t="shared" si="8"/>
        <v/>
      </c>
      <c r="L39" s="17">
        <f>R39</f>
        <v>0</v>
      </c>
      <c r="M39" s="361"/>
      <c r="N39" s="376"/>
      <c r="O39" s="377"/>
      <c r="P39" s="368" t="str">
        <f>IF(G39="goed",1,IF(G39="beter",2,IF(G39="uitstekend",3,IF(G39="nvt","nvt",""))))</f>
        <v/>
      </c>
      <c r="Q39" s="383" t="str">
        <f>IF(J39="nvt","nvt",IF(J39=0,"niet voldaan",IF(J39=1,"goed",IF(J39=2,"beter",IF(J39=3,"uitstekend","")))))</f>
        <v/>
      </c>
      <c r="R39" s="367"/>
      <c r="S39" s="368">
        <f>R39</f>
        <v>0</v>
      </c>
      <c r="T39" s="382" t="str">
        <f>IF(G39="nvt",0,IF(G39="goed",1,IF(G39="beter",2,IF(G39="uitstekend",3,""))))</f>
        <v/>
      </c>
      <c r="U39" s="404"/>
    </row>
    <row r="40" spans="1:21" x14ac:dyDescent="0.3">
      <c r="A40" s="112"/>
      <c r="B40" s="264" t="s">
        <v>193</v>
      </c>
      <c r="C40" s="275" t="s">
        <v>214</v>
      </c>
      <c r="D40" s="274" t="s">
        <v>215</v>
      </c>
      <c r="E40" s="101" t="s">
        <v>201</v>
      </c>
      <c r="F40" s="101" t="s">
        <v>29</v>
      </c>
      <c r="G40" s="370"/>
      <c r="H40" s="25"/>
      <c r="I40" s="27"/>
      <c r="J40" s="327" t="str">
        <f t="shared" si="10"/>
        <v/>
      </c>
      <c r="K40" s="34" t="str">
        <f t="shared" si="8"/>
        <v/>
      </c>
      <c r="L40" s="17">
        <f>R40</f>
        <v>0</v>
      </c>
      <c r="M40" s="361"/>
      <c r="N40" s="376"/>
      <c r="O40" s="377"/>
      <c r="P40" s="368" t="str">
        <f>IF(G40="voldaan",3,IF(G40="niet voldaan",0,""))</f>
        <v/>
      </c>
      <c r="Q40" s="367" t="str">
        <f>IF(P40=3,"uitstekend",IF(P40=0,"niet voldaan",""))</f>
        <v/>
      </c>
      <c r="R40" s="367"/>
      <c r="S40" s="368">
        <f>R40</f>
        <v>0</v>
      </c>
      <c r="T40" s="382"/>
      <c r="U40" s="404"/>
    </row>
    <row r="41" spans="1:21" x14ac:dyDescent="0.3">
      <c r="A41" s="226"/>
      <c r="B41" s="226"/>
      <c r="C41" s="226"/>
      <c r="D41" s="225"/>
      <c r="E41" s="25"/>
      <c r="F41" s="25"/>
      <c r="G41" s="363"/>
      <c r="H41" s="25"/>
      <c r="I41" s="25"/>
      <c r="J41" s="336"/>
      <c r="K41" s="25"/>
      <c r="L41" s="25"/>
      <c r="M41" s="361"/>
      <c r="N41" s="376"/>
      <c r="O41" s="377"/>
      <c r="P41" s="368"/>
      <c r="Q41" s="367"/>
      <c r="R41" s="367"/>
      <c r="S41" s="368"/>
      <c r="T41" s="382"/>
      <c r="U41" s="404"/>
    </row>
    <row r="42" spans="1:21" customFormat="1" ht="13.8" customHeight="1" x14ac:dyDescent="0.3">
      <c r="A42" s="30"/>
      <c r="B42" s="256"/>
      <c r="C42" s="257" t="str">
        <f>'overzicht alle'!B30</f>
        <v>MOB 3</v>
      </c>
      <c r="D42" s="257" t="str">
        <f>'overzicht alle'!C30</f>
        <v>Te voet</v>
      </c>
      <c r="E42" s="257"/>
      <c r="F42" s="258" t="str">
        <f>'overzicht alle'!F30</f>
        <v>beter</v>
      </c>
      <c r="G42" s="394"/>
      <c r="H42" s="257"/>
      <c r="I42" s="257"/>
      <c r="J42" s="335"/>
      <c r="K42" s="320" t="str">
        <f>Q42</f>
        <v/>
      </c>
      <c r="L42" s="258"/>
      <c r="M42" s="395" t="str">
        <f>IF(K42="nvt","pass",IF(P42="","",IF(P42&gt;=U42,"pass","niet voldaan")))</f>
        <v/>
      </c>
      <c r="N42" s="364"/>
      <c r="O42" s="368"/>
      <c r="P42" s="368" t="str">
        <f>IFERROR(AVERAGE(P43),"")</f>
        <v/>
      </c>
      <c r="Q42" s="367" t="str">
        <f>IF(P42="","",IF(P42&lt;1,"niet voldaan",IF(P42&lt;2,"goed",IF(P42&lt;3,"beter","uitstekend"))))</f>
        <v/>
      </c>
      <c r="R42" s="367"/>
      <c r="S42" s="367"/>
      <c r="T42" s="382" t="str">
        <f>IF(G42="niet voldaan",0,IF(G42="verhoogd comfort",2,IF(G42="normaal comfort",1,"")))</f>
        <v/>
      </c>
      <c r="U42" s="405">
        <f>IF(F42="uitstekend",3,IF(F42="beter",2,IF(F42="goed",1,0)))</f>
        <v>2</v>
      </c>
    </row>
    <row r="43" spans="1:21" x14ac:dyDescent="0.3">
      <c r="A43" s="112"/>
      <c r="B43" s="31"/>
      <c r="C43" s="4" t="str">
        <f>'overzicht alle'!B31</f>
        <v>MOB 3.1</v>
      </c>
      <c r="D43" s="219" t="str">
        <f>'overzicht alle'!C31</f>
        <v>Checklist MOB3</v>
      </c>
      <c r="E43" s="101" t="str">
        <f>'overzicht alle'!E31</f>
        <v>verplicht</v>
      </c>
      <c r="F43" s="101" t="str">
        <f>'overzicht alle'!F31</f>
        <v>beter</v>
      </c>
      <c r="G43" s="370"/>
      <c r="H43" s="25"/>
      <c r="I43" s="27"/>
      <c r="J43" s="327" t="str">
        <f t="shared" ref="J43" si="11">P43</f>
        <v/>
      </c>
      <c r="K43" s="34" t="str">
        <f>Q43</f>
        <v/>
      </c>
      <c r="L43" s="17">
        <f>R43</f>
        <v>0</v>
      </c>
      <c r="M43" s="361"/>
      <c r="N43" s="376"/>
      <c r="O43" s="377"/>
      <c r="P43" s="368" t="str">
        <f>IF(G43="goed",1,IF(G43="beter",2,IF(G43="uitstekend",3,IF(G43="nvt",0,""))))</f>
        <v/>
      </c>
      <c r="Q43" s="383" t="str">
        <f>IF(G43="nvt","nvt",IF(J43=0,"niet voldaan",IF(J43=1,"goed",IF(J43=2,"beter",IF(J43=3,"uitstekend","")))))</f>
        <v/>
      </c>
      <c r="R43" s="367"/>
      <c r="S43" s="368">
        <f>R43</f>
        <v>0</v>
      </c>
      <c r="T43" s="382" t="str">
        <f>IF(G43="nvt",0,IF(G43="goed",1,IF(G43="beter",2,IF(G43="uitstekend",3,""))))</f>
        <v/>
      </c>
      <c r="U43" s="404"/>
    </row>
    <row r="44" spans="1:21" x14ac:dyDescent="0.3">
      <c r="A44" s="4"/>
      <c r="B44" s="4"/>
      <c r="C44" s="4"/>
      <c r="D44" s="4"/>
      <c r="E44" s="4"/>
      <c r="F44" s="4"/>
      <c r="G44" s="351"/>
      <c r="H44" s="4"/>
      <c r="I44" s="4"/>
      <c r="J44" s="339"/>
      <c r="K44" s="4"/>
      <c r="L44" s="4"/>
      <c r="M44" s="351"/>
      <c r="N44" s="376"/>
      <c r="O44" s="377"/>
      <c r="P44" s="368"/>
      <c r="Q44" s="383"/>
      <c r="R44" s="367"/>
      <c r="S44" s="368"/>
      <c r="T44" s="382"/>
      <c r="U44" s="404"/>
    </row>
    <row r="45" spans="1:21" customFormat="1" ht="13.8" customHeight="1" x14ac:dyDescent="0.3">
      <c r="A45" s="30"/>
      <c r="B45" s="256"/>
      <c r="C45" s="257" t="str">
        <f>'overzicht alle'!B32</f>
        <v>MOB 4</v>
      </c>
      <c r="D45" s="257" t="str">
        <f>'overzicht alle'!C32</f>
        <v>Met de auto of moto</v>
      </c>
      <c r="E45" s="257"/>
      <c r="F45" s="258" t="str">
        <f>'overzicht alle'!F32</f>
        <v>goed</v>
      </c>
      <c r="G45" s="394"/>
      <c r="H45" s="257"/>
      <c r="I45" s="257"/>
      <c r="J45" s="335"/>
      <c r="K45" s="320" t="str">
        <f t="shared" ref="K45:K50" si="12">Q45</f>
        <v/>
      </c>
      <c r="L45" s="258"/>
      <c r="M45" s="395" t="str">
        <f>IF(K45="nvt","pass",IF(P45="","",IF(P45&gt;=U45,"pass","niet voldaan")))</f>
        <v/>
      </c>
      <c r="N45" s="364"/>
      <c r="O45" s="368"/>
      <c r="P45" s="368" t="str">
        <f>IFERROR(AVERAGE(P46:P47),"")</f>
        <v/>
      </c>
      <c r="Q45" s="367" t="str" cm="1">
        <f t="array" ref="Q45">IF(AND(Q46:Q47="nvt"),"nvt",IF(P45="","",IF(P45&lt;1,"niet voldaan",IF(P45&lt;2.5,"goed",IF(P45&lt;3,"beter","uitstekend")))))</f>
        <v/>
      </c>
      <c r="R45" s="367"/>
      <c r="S45" s="367"/>
      <c r="T45" s="382" t="str">
        <f>IF(G45="niet voldaan",0,IF(G45="verhoogd comfort",2,IF(G45="normaal comfort",1,"")))</f>
        <v/>
      </c>
      <c r="U45" s="405">
        <f>IF(F45="uitstekend",3,IF(F45="beter",2,IF(F45="goed",1,0)))</f>
        <v>1</v>
      </c>
    </row>
    <row r="46" spans="1:21" x14ac:dyDescent="0.3">
      <c r="A46" s="112"/>
      <c r="B46" s="31"/>
      <c r="C46" s="4" t="str">
        <f>'overzicht alle'!B33</f>
        <v>MOB 4.1</v>
      </c>
      <c r="D46" s="219" t="str">
        <f>'overzicht alle'!C33</f>
        <v>Checklist MOB4</v>
      </c>
      <c r="E46" s="101" t="str">
        <f>'overzicht alle'!E33</f>
        <v>vrij</v>
      </c>
      <c r="F46" s="101" t="str">
        <f>'overzicht alle'!F33</f>
        <v>beter</v>
      </c>
      <c r="G46" s="370"/>
      <c r="H46" s="25"/>
      <c r="I46" s="27"/>
      <c r="J46" s="327" t="str">
        <f t="shared" ref="J46:J47" si="13">P46</f>
        <v/>
      </c>
      <c r="K46" s="34" t="str">
        <f t="shared" si="12"/>
        <v/>
      </c>
      <c r="L46" s="17">
        <f>R46</f>
        <v>0</v>
      </c>
      <c r="M46" s="361"/>
      <c r="N46" s="376"/>
      <c r="O46" s="377"/>
      <c r="P46" s="368" t="str">
        <f>IF(G46="goed",1,IF(G46="beter",2,IF(G46="uitstekend",3,"")))</f>
        <v/>
      </c>
      <c r="Q46" s="383" t="str">
        <f>IF(G46="nvt","nvt",IF(J46=0,"niet voldaan",IF(J46=1,"goed",IF(J46=2,"beter",IF(J46=3,"uitstekend","")))))</f>
        <v/>
      </c>
      <c r="R46" s="367"/>
      <c r="S46" s="368">
        <f>R46</f>
        <v>0</v>
      </c>
      <c r="T46" s="382" t="str">
        <f>IF(G46="nvt",0,IF(G46="goed",1,IF(G46="beter",2,IF(G46="uitstekend",3,""))))</f>
        <v/>
      </c>
      <c r="U46" s="404"/>
    </row>
    <row r="47" spans="1:21" x14ac:dyDescent="0.3">
      <c r="A47" s="112"/>
      <c r="B47" s="31"/>
      <c r="C47" s="4" t="str">
        <f>'overzicht alle'!B34</f>
        <v>MOB 4.2</v>
      </c>
      <c r="D47" s="219" t="str">
        <f>'overzicht alle'!C34</f>
        <v>Circulatieplan op de site</v>
      </c>
      <c r="E47" s="101" t="str">
        <f>'overzicht alle'!E34</f>
        <v>vrij</v>
      </c>
      <c r="F47" s="101" t="str">
        <f>'overzicht alle'!F34</f>
        <v>voldaan</v>
      </c>
      <c r="G47" s="370"/>
      <c r="H47" s="105">
        <v>0</v>
      </c>
      <c r="I47" s="27"/>
      <c r="J47" s="327" t="str">
        <f t="shared" si="13"/>
        <v/>
      </c>
      <c r="K47" s="34" t="str">
        <f t="shared" si="12"/>
        <v/>
      </c>
      <c r="L47" s="17">
        <f>R47</f>
        <v>0</v>
      </c>
      <c r="M47" s="361"/>
      <c r="N47" s="376"/>
      <c r="O47" s="377"/>
      <c r="P47" s="368" t="str">
        <f>IF(G47="voldaan",3,IF(G47="niet voldaan",0,""))</f>
        <v/>
      </c>
      <c r="Q47" s="367" t="str">
        <f>IF(G47="nvt","nvt",IF(P47=3,"uitstekend",IF(P47=0,"niet voldaan","")))</f>
        <v/>
      </c>
      <c r="R47" s="367"/>
      <c r="S47" s="368">
        <f>R47</f>
        <v>0</v>
      </c>
      <c r="T47" s="382"/>
      <c r="U47" s="404"/>
    </row>
    <row r="48" spans="1:21" customFormat="1" ht="13.8" customHeight="1" x14ac:dyDescent="0.3">
      <c r="A48" s="30"/>
      <c r="B48" s="263" t="s">
        <v>437</v>
      </c>
      <c r="C48" s="228"/>
      <c r="D48" s="231"/>
      <c r="E48" s="232"/>
      <c r="F48" s="232"/>
      <c r="G48" s="385"/>
      <c r="H48" s="234"/>
      <c r="I48" s="235"/>
      <c r="J48" s="338"/>
      <c r="K48" s="232" t="str">
        <f t="shared" si="12"/>
        <v/>
      </c>
      <c r="L48" s="232"/>
      <c r="M48" s="395" t="str">
        <f>IF(K48="nvt","pass",IF(P48="","",IF(P48&gt;=U48,"pass","niet voldaan")))</f>
        <v/>
      </c>
      <c r="N48" s="364"/>
      <c r="O48" s="368"/>
      <c r="P48" s="368"/>
      <c r="Q48" s="367" t="str">
        <f>IF(P48="","",IF(P48&lt;1,"niet voldaan",IF(P48&lt;2,"goed",IF(P48&lt;3,"beter","uitstekend"))))</f>
        <v/>
      </c>
      <c r="R48" s="367"/>
      <c r="S48" s="367"/>
      <c r="T48" s="382"/>
      <c r="U48" s="405"/>
    </row>
    <row r="49" spans="1:21" x14ac:dyDescent="0.3">
      <c r="A49" s="112"/>
      <c r="B49" s="220" t="s">
        <v>191</v>
      </c>
      <c r="C49" s="221" t="s">
        <v>222</v>
      </c>
      <c r="D49" s="225" t="s">
        <v>223</v>
      </c>
      <c r="E49" s="101" t="s">
        <v>31</v>
      </c>
      <c r="F49" s="101" t="s">
        <v>43</v>
      </c>
      <c r="G49" s="370"/>
      <c r="H49" s="25"/>
      <c r="I49" s="27"/>
      <c r="J49" s="327" t="str">
        <f t="shared" ref="J49:J50" si="14">P49</f>
        <v/>
      </c>
      <c r="K49" s="34" t="str">
        <f t="shared" si="12"/>
        <v/>
      </c>
      <c r="L49" s="17">
        <f>R49</f>
        <v>0</v>
      </c>
      <c r="M49" s="361"/>
      <c r="N49" s="376"/>
      <c r="O49" s="377"/>
      <c r="P49" s="368" t="str">
        <f>IF(G49="goed",1,IF(G49="beter",2,IF(G49="uitstekend",3,IF(G49="nvt","nvt",""))))</f>
        <v/>
      </c>
      <c r="Q49" s="383" t="str">
        <f>IF(G49="nvt","nvt",IF(J49=0,"niet voldaan",IF(J49=1,"goed",IF(J49=2,"beter",IF(J49=3,"uitstekend","")))))</f>
        <v/>
      </c>
      <c r="R49" s="367"/>
      <c r="S49" s="368">
        <f>R49</f>
        <v>0</v>
      </c>
      <c r="T49" s="382" t="str">
        <f>IF(G49="nvt",0,IF(G49="goed",1,IF(G49="beter",2,IF(G49="uitstekend",3,""))))</f>
        <v/>
      </c>
      <c r="U49" s="404"/>
    </row>
    <row r="50" spans="1:21" x14ac:dyDescent="0.3">
      <c r="A50" s="112"/>
      <c r="B50" s="220" t="s">
        <v>191</v>
      </c>
      <c r="C50" s="221" t="s">
        <v>495</v>
      </c>
      <c r="D50" s="225" t="s">
        <v>451</v>
      </c>
      <c r="E50" s="101" t="s">
        <v>31</v>
      </c>
      <c r="F50" s="101" t="s">
        <v>29</v>
      </c>
      <c r="G50" s="370"/>
      <c r="H50" s="105">
        <v>0</v>
      </c>
      <c r="I50" s="27"/>
      <c r="J50" s="327" t="str">
        <f t="shared" si="14"/>
        <v/>
      </c>
      <c r="K50" s="34" t="str">
        <f t="shared" si="12"/>
        <v/>
      </c>
      <c r="L50" s="17">
        <f>R50</f>
        <v>0</v>
      </c>
      <c r="M50" s="361"/>
      <c r="N50" s="376"/>
      <c r="O50" s="377"/>
      <c r="P50" s="368" t="str">
        <f>IF(G50="voldaan",3,IF(G50="niet voldaan",0,""))</f>
        <v/>
      </c>
      <c r="Q50" s="367" t="str">
        <f>IF(P50=3,"uitstekend",IF(P50=0,"niet voldaan",""))</f>
        <v/>
      </c>
      <c r="R50" s="367"/>
      <c r="S50" s="368">
        <f>R50</f>
        <v>0</v>
      </c>
      <c r="T50" s="382"/>
      <c r="U50" s="404"/>
    </row>
    <row r="51" spans="1:21" x14ac:dyDescent="0.3">
      <c r="A51" s="23"/>
      <c r="B51" s="23"/>
      <c r="C51" s="23"/>
      <c r="D51" s="23"/>
      <c r="E51" s="23"/>
      <c r="F51" s="23"/>
      <c r="G51" s="362"/>
      <c r="H51" s="23"/>
      <c r="I51" s="23"/>
      <c r="J51" s="340"/>
      <c r="K51" s="23"/>
      <c r="L51" s="23"/>
      <c r="M51" s="361"/>
      <c r="N51" s="376"/>
      <c r="O51" s="377"/>
      <c r="P51" s="368"/>
      <c r="Q51" s="367"/>
      <c r="R51" s="367"/>
      <c r="S51" s="368"/>
      <c r="T51" s="382"/>
      <c r="U51" s="404"/>
    </row>
    <row r="52" spans="1:21" customFormat="1" ht="13.8" customHeight="1" x14ac:dyDescent="0.3">
      <c r="A52" s="30"/>
      <c r="B52" s="256"/>
      <c r="C52" s="257" t="str">
        <f>'overzicht alle'!B35</f>
        <v>MA 1</v>
      </c>
      <c r="D52" s="257" t="str">
        <f>'overzicht alle'!C35</f>
        <v>Ruimtelijke kwaliteit</v>
      </c>
      <c r="E52" s="257"/>
      <c r="F52" s="258" t="str">
        <f>'overzicht alle'!F35</f>
        <v>goed</v>
      </c>
      <c r="G52" s="394"/>
      <c r="H52" s="257"/>
      <c r="I52" s="257"/>
      <c r="J52" s="335"/>
      <c r="K52" s="320" t="str">
        <f>Q52</f>
        <v/>
      </c>
      <c r="L52" s="258"/>
      <c r="M52" s="395" t="str">
        <f>IF(K52="nvt","pass",IF(P52="","",IF(P52&gt;=U52,"pass","niet voldaan")))</f>
        <v/>
      </c>
      <c r="N52" s="364"/>
      <c r="O52" s="368"/>
      <c r="P52" s="368" t="str">
        <f>IF(OR(P53=0,P54=0),0, IF(AND(P53=3,P54=3,OR(P55=1,P55="",P55=0)),1, IF(AND(P53=3,P54=3,P55=2),2, IF(AND(P53=3,P54=3,P55=3),3,""))))</f>
        <v/>
      </c>
      <c r="Q52" s="367" t="str">
        <f>IF(P52="","",IF(P52&lt;1,"niet voldaan",IF(P52&lt;2,"goed",IF(P52&lt;3,"beter","uitstekend"))))</f>
        <v/>
      </c>
      <c r="R52" s="367"/>
      <c r="S52" s="367"/>
      <c r="T52" s="382"/>
      <c r="U52" s="405">
        <f>IF(F52="uitstekend",3,IF(F52="beter",2,IF(F52="goed",1,0)))</f>
        <v>1</v>
      </c>
    </row>
    <row r="53" spans="1:21" x14ac:dyDescent="0.3">
      <c r="A53" s="112"/>
      <c r="B53" s="31"/>
      <c r="C53" s="4" t="str">
        <f>'overzicht alle'!B36</f>
        <v>MA 1.1</v>
      </c>
      <c r="D53" s="219" t="str">
        <f>'overzicht alle'!C36</f>
        <v>Aftoetsing aan beleidskader ruimtelijke structuur</v>
      </c>
      <c r="E53" s="101" t="str">
        <f>'overzicht alle'!E36</f>
        <v>Verplicht</v>
      </c>
      <c r="F53" s="101" t="str">
        <f>'overzicht alle'!F36</f>
        <v>Voldaan</v>
      </c>
      <c r="G53" s="370"/>
      <c r="H53" s="103">
        <v>2</v>
      </c>
      <c r="I53" s="27"/>
      <c r="J53" s="327" t="str">
        <f t="shared" ref="J53:J55" si="15">P53</f>
        <v/>
      </c>
      <c r="K53" s="34" t="str">
        <f>Q53</f>
        <v/>
      </c>
      <c r="L53" s="17">
        <f>R53</f>
        <v>0</v>
      </c>
      <c r="M53" s="361"/>
      <c r="N53" s="376"/>
      <c r="O53" s="377"/>
      <c r="P53" s="368" t="str">
        <f>IF(G53="voldaan",3,IF(G53="niet voldaan",0,IF(G53="nvt",0,"")))</f>
        <v/>
      </c>
      <c r="Q53" s="367" t="str">
        <f>IF(G53="nvt","nvt",IF(P53=3,"uitstekend",IF(P53=0,"niet voldaan","")))</f>
        <v/>
      </c>
      <c r="R53" s="367"/>
      <c r="S53" s="368">
        <f>R53</f>
        <v>0</v>
      </c>
      <c r="T53" s="382"/>
      <c r="U53" s="404"/>
    </row>
    <row r="54" spans="1:21" x14ac:dyDescent="0.3">
      <c r="A54" s="112"/>
      <c r="B54" s="31"/>
      <c r="C54" s="4" t="str">
        <f>'overzicht alle'!B37</f>
        <v>MA 1.2</v>
      </c>
      <c r="D54" s="219" t="str">
        <f>'overzicht alle'!C37</f>
        <v>Inventaris van de bestaande netwerken</v>
      </c>
      <c r="E54" s="101" t="str">
        <f>'overzicht alle'!E37</f>
        <v>Verplicht</v>
      </c>
      <c r="F54" s="101" t="str">
        <f>'overzicht alle'!F37</f>
        <v>Voldaan</v>
      </c>
      <c r="G54" s="370"/>
      <c r="H54" s="25"/>
      <c r="I54" s="27"/>
      <c r="J54" s="327" t="str">
        <f t="shared" si="15"/>
        <v/>
      </c>
      <c r="K54" s="34" t="str">
        <f>Q54</f>
        <v/>
      </c>
      <c r="L54" s="17">
        <f>R54</f>
        <v>0</v>
      </c>
      <c r="M54" s="354"/>
      <c r="N54" s="376"/>
      <c r="O54" s="377"/>
      <c r="P54" s="368" t="str">
        <f>IF(G54="voldaan",3,IF(G54="niet voldaan",0,IF(G54="nvt",0,"")))</f>
        <v/>
      </c>
      <c r="Q54" s="367" t="str">
        <f>IF(G54="nvt","nvt",IF(P54=3,"uitstekend",IF(P54=0,"niet voldaan","")))</f>
        <v/>
      </c>
      <c r="R54" s="367"/>
      <c r="S54" s="368">
        <f>R54</f>
        <v>0</v>
      </c>
      <c r="T54" s="382"/>
      <c r="U54" s="404"/>
    </row>
    <row r="55" spans="1:21" x14ac:dyDescent="0.3">
      <c r="A55" s="112"/>
      <c r="B55" s="31"/>
      <c r="C55" s="4" t="str">
        <f>'overzicht alle'!B38</f>
        <v>MA 1.3</v>
      </c>
      <c r="D55" s="219" t="str">
        <f>'overzicht alle'!C38</f>
        <v>Potentiële synergieën met de omgeving en versterking van de ruimtelijke kwaliteit*</v>
      </c>
      <c r="E55" s="101" t="str">
        <f>'overzicht alle'!E38</f>
        <v>vrij</v>
      </c>
      <c r="F55" s="101" t="str">
        <f>'overzicht alle'!F38</f>
        <v>beter</v>
      </c>
      <c r="G55" s="370"/>
      <c r="H55" s="103">
        <v>2</v>
      </c>
      <c r="I55" s="27"/>
      <c r="J55" s="327" t="str">
        <f t="shared" si="15"/>
        <v/>
      </c>
      <c r="K55" s="34" t="str">
        <f>Q55</f>
        <v/>
      </c>
      <c r="L55" s="17">
        <f>R55</f>
        <v>0</v>
      </c>
      <c r="M55" s="361"/>
      <c r="N55" s="376"/>
      <c r="O55" s="377"/>
      <c r="P55" s="368" t="str">
        <f>IF(G55="goed",1,IF(G55="beter",2,IF(G55="uitstekend",3,"")))</f>
        <v/>
      </c>
      <c r="Q55" s="383" t="str">
        <f>IF(G55="nvt","nvt",IF(J55=0,"niet voldaan",IF(J55=1,"goed",IF(J55=2,"beter",IF(J55=3,"uitstekend","")))))</f>
        <v/>
      </c>
      <c r="R55" s="367"/>
      <c r="S55" s="368">
        <f>R55</f>
        <v>0</v>
      </c>
      <c r="T55" s="382" t="str">
        <f>IF(G55="nvt",0,IF(G55="goed",1,IF(G55="beter",2,IF(G55="uitstekend",3,""))))</f>
        <v/>
      </c>
      <c r="U55" s="404"/>
    </row>
    <row r="56" spans="1:21" x14ac:dyDescent="0.3">
      <c r="A56" s="23"/>
      <c r="B56" s="23"/>
      <c r="C56" s="23"/>
      <c r="D56" s="23"/>
      <c r="E56" s="23"/>
      <c r="F56" s="23"/>
      <c r="G56" s="362"/>
      <c r="H56" s="23"/>
      <c r="I56" s="23"/>
      <c r="J56" s="340"/>
      <c r="K56" s="23"/>
      <c r="L56" s="23"/>
      <c r="M56" s="361"/>
      <c r="N56" s="376"/>
      <c r="O56" s="377"/>
      <c r="P56" s="368"/>
      <c r="Q56" s="367"/>
      <c r="R56" s="367"/>
      <c r="S56" s="368"/>
      <c r="T56" s="382"/>
      <c r="U56" s="404"/>
    </row>
    <row r="57" spans="1:21" customFormat="1" ht="13.8" customHeight="1" x14ac:dyDescent="0.3">
      <c r="A57" s="30"/>
      <c r="B57" s="256"/>
      <c r="C57" s="257" t="str">
        <f>'overzicht alle'!B39</f>
        <v>MA 2</v>
      </c>
      <c r="D57" s="257" t="str">
        <f>'overzicht alle'!C39</f>
        <v>Bodem- en ruimtegebruik</v>
      </c>
      <c r="E57" s="257"/>
      <c r="F57" s="258" t="str">
        <f>'overzicht alle'!F39</f>
        <v>goed</v>
      </c>
      <c r="G57" s="394"/>
      <c r="H57" s="257"/>
      <c r="I57" s="257"/>
      <c r="J57" s="335"/>
      <c r="K57" s="320" t="str">
        <f>Q57</f>
        <v/>
      </c>
      <c r="L57" s="258"/>
      <c r="M57" s="395" t="str">
        <f>IF(K57="nvt","pass",IF(P57="","",IF(P57&gt;=U57,"pass","niet voldaan")))</f>
        <v/>
      </c>
      <c r="N57" s="364"/>
      <c r="O57" s="368"/>
      <c r="P57" s="368" t="str">
        <f>IFERROR(AVERAGE(P58),"")</f>
        <v/>
      </c>
      <c r="Q57" s="367" t="str">
        <f>IF(P57="","",IF(P57&lt;1,"niet voldaan",IF(P57&lt;2,"goed",IF(P57&lt;3,"beter","uitstekend"))))</f>
        <v/>
      </c>
      <c r="R57" s="367"/>
      <c r="S57" s="367"/>
      <c r="T57" s="382"/>
      <c r="U57" s="405">
        <f>IF(F57="uitstekend",3,IF(F57="beter",2,IF(F57="goed",1,0)))</f>
        <v>1</v>
      </c>
    </row>
    <row r="58" spans="1:21" x14ac:dyDescent="0.3">
      <c r="A58" s="112"/>
      <c r="B58" s="31"/>
      <c r="C58" s="4" t="str">
        <f>'overzicht alle'!B40</f>
        <v>MA 2.1</v>
      </c>
      <c r="D58" s="219" t="str">
        <f>'overzicht alle'!C40</f>
        <v>Type terrein</v>
      </c>
      <c r="E58" s="101" t="str">
        <f>'overzicht alle'!E40</f>
        <v>verplicht</v>
      </c>
      <c r="F58" s="101" t="str">
        <f>'overzicht alle'!F40</f>
        <v>goed</v>
      </c>
      <c r="G58" s="370"/>
      <c r="H58" s="27"/>
      <c r="I58" s="27"/>
      <c r="J58" s="327" t="str">
        <f t="shared" ref="J58" si="16">P58</f>
        <v/>
      </c>
      <c r="K58" s="34" t="str">
        <f>Q58</f>
        <v/>
      </c>
      <c r="L58" s="17">
        <f>R58</f>
        <v>0</v>
      </c>
      <c r="M58" s="361"/>
      <c r="N58" s="376"/>
      <c r="O58" s="377"/>
      <c r="P58" s="368" t="str">
        <f>IF(G58="goed",1,IF(G58="beter",2,IF(G58="uitstekend",3,IF(G58="nvt",0,""))))</f>
        <v/>
      </c>
      <c r="Q58" s="383" t="str">
        <f>IF(G58="nvt","nvt",IF(J58=0,"niet voldaan",IF(J58=1,"goed",IF(J58=2,"beter",IF(J58=3,"uitstekend","")))))</f>
        <v/>
      </c>
      <c r="R58" s="367"/>
      <c r="S58" s="368">
        <f>R58</f>
        <v>0</v>
      </c>
      <c r="T58" s="382" t="str">
        <f>IF(G58="nvt",0,IF(G58="goed",1,IF(G58="beter",2,IF(G58="uitstekend",3,""))))</f>
        <v/>
      </c>
      <c r="U58" s="404"/>
    </row>
    <row r="59" spans="1:21" x14ac:dyDescent="0.3">
      <c r="A59" s="23"/>
      <c r="B59" s="23"/>
      <c r="C59" s="23"/>
      <c r="D59" s="23"/>
      <c r="E59" s="23"/>
      <c r="F59" s="23"/>
      <c r="G59" s="362"/>
      <c r="H59" s="23"/>
      <c r="I59" s="23"/>
      <c r="J59" s="340"/>
      <c r="K59" s="23"/>
      <c r="L59" s="23"/>
      <c r="M59" s="361"/>
      <c r="N59" s="376"/>
      <c r="O59" s="377"/>
      <c r="P59" s="368"/>
      <c r="Q59" s="367"/>
      <c r="R59" s="367"/>
      <c r="S59" s="368"/>
      <c r="T59" s="382"/>
      <c r="U59" s="404"/>
    </row>
    <row r="60" spans="1:21" customFormat="1" ht="13.8" customHeight="1" x14ac:dyDescent="0.3">
      <c r="A60" s="30"/>
      <c r="B60" s="256"/>
      <c r="C60" s="257" t="str">
        <f>'overzicht alle'!B41</f>
        <v>MA 3</v>
      </c>
      <c r="D60" s="257" t="str">
        <f>'overzicht alle'!C41</f>
        <v>Aantrekkelijkheid van de omgeving</v>
      </c>
      <c r="E60" s="257"/>
      <c r="F60" s="258" t="str">
        <f>'overzicht alle'!F41</f>
        <v>goed</v>
      </c>
      <c r="G60" s="394"/>
      <c r="H60" s="257"/>
      <c r="I60" s="257"/>
      <c r="J60" s="335"/>
      <c r="K60" s="320" t="str">
        <f>Q60</f>
        <v/>
      </c>
      <c r="L60" s="258"/>
      <c r="M60" s="395" t="str">
        <f>IF(K60="nvt","pass",IF(P60="","",IF(P60&gt;=U60,"pass","niet voldaan")))</f>
        <v/>
      </c>
      <c r="N60" s="364"/>
      <c r="O60" s="368"/>
      <c r="P60" s="368" t="str">
        <f>IF(P62=0,0,IFERROR(AVERAGE(P61:P62),""))</f>
        <v/>
      </c>
      <c r="Q60" s="367" t="str">
        <f>IF(P60="","",IF(P60&lt;1,"niet voldaan",IF(P60&lt;2,"goed",IF(P60&lt;3,"beter","uitstekend"))))</f>
        <v/>
      </c>
      <c r="R60" s="367"/>
      <c r="S60" s="367"/>
      <c r="T60" s="382"/>
      <c r="U60" s="405">
        <f>IF(F60="uitstekend",3,IF(F60="beter",2,IF(F60="goed",1,0)))</f>
        <v>1</v>
      </c>
    </row>
    <row r="61" spans="1:21" x14ac:dyDescent="0.3">
      <c r="A61" s="112"/>
      <c r="B61" s="31"/>
      <c r="C61" s="4" t="str">
        <f>'overzicht alle'!B42</f>
        <v>MA 3.1</v>
      </c>
      <c r="D61" s="219" t="str">
        <f>'overzicht alle'!C42</f>
        <v>kwaliteit van het omgevende landschap</v>
      </c>
      <c r="E61" s="101" t="str">
        <f>'overzicht alle'!E42</f>
        <v>vrij</v>
      </c>
      <c r="F61" s="101" t="str">
        <f>'overzicht alle'!F42</f>
        <v>voldaan</v>
      </c>
      <c r="G61" s="370"/>
      <c r="H61" s="103">
        <v>2</v>
      </c>
      <c r="I61" s="27"/>
      <c r="J61" s="327" t="str">
        <f t="shared" ref="J61:J62" si="17">P61</f>
        <v/>
      </c>
      <c r="K61" s="34" t="str">
        <f>Q61</f>
        <v/>
      </c>
      <c r="L61" s="17">
        <f>R61</f>
        <v>0</v>
      </c>
      <c r="M61" s="361"/>
      <c r="N61" s="376"/>
      <c r="O61" s="377"/>
      <c r="P61" s="368" t="str">
        <f>IF(G61="voldaan",3,IF(G61="niet voldaan",0,""))</f>
        <v/>
      </c>
      <c r="Q61" s="383" t="str">
        <f>IF(G61="nvt","nvt",IF(J61=0,"niet voldaan",IF(J61=1,"goed",IF(J61=2,"beter",IF(J61=3,"uitstekend","")))))</f>
        <v/>
      </c>
      <c r="R61" s="367"/>
      <c r="S61" s="368">
        <f>R61</f>
        <v>0</v>
      </c>
      <c r="T61" s="382"/>
      <c r="U61" s="404"/>
    </row>
    <row r="62" spans="1:21" x14ac:dyDescent="0.3">
      <c r="A62" s="112"/>
      <c r="B62" s="31"/>
      <c r="C62" s="4" t="str">
        <f>'overzicht alle'!B43</f>
        <v>MA 3.2*</v>
      </c>
      <c r="D62" s="219" t="str">
        <f>'overzicht alle'!C43</f>
        <v>nabijheid van voorzieningen</v>
      </c>
      <c r="E62" s="101" t="str">
        <f>'overzicht alle'!E43</f>
        <v>verplicht</v>
      </c>
      <c r="F62" s="101" t="str">
        <f>'overzicht alle'!F43</f>
        <v>goed</v>
      </c>
      <c r="G62" s="370"/>
      <c r="H62" s="25"/>
      <c r="I62" s="27"/>
      <c r="J62" s="327" t="str">
        <f t="shared" si="17"/>
        <v/>
      </c>
      <c r="K62" s="34" t="str">
        <f>Q62</f>
        <v/>
      </c>
      <c r="L62" s="17">
        <f>R62</f>
        <v>0</v>
      </c>
      <c r="M62" s="361"/>
      <c r="N62" s="376"/>
      <c r="O62" s="377"/>
      <c r="P62" s="368" t="str">
        <f>IF(G62="goed",1,IF(G62="beter",2,IF(G62="uitstekend",3,IF(G62="nvt",0,""))))</f>
        <v/>
      </c>
      <c r="Q62" s="383" t="str">
        <f>IF(G62="nvt","nvt",IF(J62=0,"niet voldaan",IF(J62=1,"goed",IF(J62=2,"beter",IF(J62=3,"uitstekend","")))))</f>
        <v/>
      </c>
      <c r="R62" s="367"/>
      <c r="S62" s="368">
        <f>R62</f>
        <v>0</v>
      </c>
      <c r="T62" s="382" t="str">
        <f>IF(G62="nvt",0,IF(G62="goed",1,IF(G62="beter",2,IF(G62="uitstekend",3,""))))</f>
        <v/>
      </c>
      <c r="U62" s="404"/>
    </row>
    <row r="63" spans="1:21" x14ac:dyDescent="0.3">
      <c r="A63" s="23"/>
      <c r="B63" s="23"/>
      <c r="C63" s="23"/>
      <c r="D63" s="23"/>
      <c r="E63" s="23"/>
      <c r="F63" s="23"/>
      <c r="G63" s="362"/>
      <c r="H63" s="23"/>
      <c r="I63" s="23"/>
      <c r="J63" s="340"/>
      <c r="K63" s="23"/>
      <c r="L63" s="23"/>
      <c r="M63" s="361"/>
      <c r="N63" s="376"/>
      <c r="O63" s="377"/>
      <c r="P63" s="368"/>
      <c r="Q63" s="367"/>
      <c r="R63" s="367"/>
      <c r="S63" s="368"/>
      <c r="T63" s="382"/>
      <c r="U63" s="404"/>
    </row>
    <row r="64" spans="1:21" customFormat="1" ht="13.8" customHeight="1" x14ac:dyDescent="0.3">
      <c r="A64" s="30"/>
      <c r="B64" s="256"/>
      <c r="C64" s="257" t="str">
        <f>'overzicht alle'!B44</f>
        <v>MIL 1</v>
      </c>
      <c r="D64" s="257" t="str">
        <f>'overzicht alle'!C44</f>
        <v>Overstromingsrisico</v>
      </c>
      <c r="E64" s="257"/>
      <c r="F64" s="258" t="str">
        <f>'overzicht alle'!F44</f>
        <v>uitstekend</v>
      </c>
      <c r="G64" s="394"/>
      <c r="H64" s="257"/>
      <c r="I64" s="257"/>
      <c r="J64" s="335"/>
      <c r="K64" s="320" t="str">
        <f>Q64</f>
        <v/>
      </c>
      <c r="L64" s="258"/>
      <c r="M64" s="395" t="str">
        <f>IF(K64="nvt","pass",IF(P64="","",IF(P64&gt;=U64,"pass","niet voldaan")))</f>
        <v/>
      </c>
      <c r="N64" s="364"/>
      <c r="O64" s="368"/>
      <c r="P64" s="368" t="str">
        <f>IFERROR(AVERAGE(P65),"")</f>
        <v/>
      </c>
      <c r="Q64" s="367" t="str">
        <f>IF(P64="","",IF(P64&lt;1,"niet voldaan",IF(P64&lt;2,"goed",IF(P64&lt;3,"beter","uitstekend"))))</f>
        <v/>
      </c>
      <c r="R64" s="367"/>
      <c r="S64" s="367"/>
      <c r="T64" s="382" t="str">
        <f>IF(G64="niet voldaan",0,IF(G64="verhoogd comfort",2,IF(G64="normaal comfort",1,"")))</f>
        <v/>
      </c>
      <c r="U64" s="405">
        <f>IF(F64="uitstekend",3,IF(F64="beter",2,IF(F64="goed",1,0)))</f>
        <v>3</v>
      </c>
    </row>
    <row r="65" spans="1:21" x14ac:dyDescent="0.3">
      <c r="A65" s="112"/>
      <c r="B65" s="31"/>
      <c r="C65" s="4" t="str">
        <f>'overzicht alle'!B45</f>
        <v>MIL 1.1*</v>
      </c>
      <c r="D65" s="219" t="str">
        <f>'overzicht alle'!C45</f>
        <v xml:space="preserve"> Overstromingsgevoeligheid</v>
      </c>
      <c r="E65" s="101" t="str">
        <f>'overzicht alle'!E45</f>
        <v>verplicht</v>
      </c>
      <c r="F65" s="101" t="str">
        <f>'overzicht alle'!F45</f>
        <v>uitstekend</v>
      </c>
      <c r="G65" s="370"/>
      <c r="H65" s="25"/>
      <c r="I65" s="27"/>
      <c r="J65" s="327" t="str">
        <f t="shared" ref="J65" si="18">P65</f>
        <v/>
      </c>
      <c r="K65" s="34" t="str">
        <f>Q65</f>
        <v/>
      </c>
      <c r="L65" s="17">
        <f>R65</f>
        <v>0</v>
      </c>
      <c r="M65" s="361"/>
      <c r="N65" s="376"/>
      <c r="O65" s="377"/>
      <c r="P65" s="368" t="str">
        <f>IF(G65="goed",1,IF(G65="beter",2,IF(G65="uitstekend",3,IF(G65="nvt",0,""))))</f>
        <v/>
      </c>
      <c r="Q65" s="383" t="str">
        <f>IF(G65="nvt","nvt",IF(J65=0,"niet voldaan",IF(J65=1,"goed",IF(J65=2,"beter",IF(J65=3,"uitstekend","")))))</f>
        <v/>
      </c>
      <c r="R65" s="367"/>
      <c r="S65" s="368">
        <f>R65</f>
        <v>0</v>
      </c>
      <c r="T65" s="382" t="str">
        <f>IF(G65="nvt",0,IF(G65="goed",1,IF(G65="beter",2,IF(G65="uitstekend",3,""))))</f>
        <v/>
      </c>
      <c r="U65" s="404"/>
    </row>
    <row r="66" spans="1:21" x14ac:dyDescent="0.3">
      <c r="A66" s="23"/>
      <c r="B66" s="23"/>
      <c r="C66" s="23"/>
      <c r="D66" s="23"/>
      <c r="E66" s="23"/>
      <c r="F66" s="23"/>
      <c r="G66" s="362"/>
      <c r="H66" s="23"/>
      <c r="I66" s="23"/>
      <c r="J66" s="340"/>
      <c r="K66" s="23"/>
      <c r="L66" s="23"/>
      <c r="M66" s="361"/>
      <c r="N66" s="376"/>
      <c r="O66" s="377"/>
      <c r="P66" s="368"/>
      <c r="Q66" s="367"/>
      <c r="R66" s="367"/>
      <c r="S66" s="368"/>
      <c r="T66" s="382"/>
      <c r="U66" s="404"/>
    </row>
    <row r="67" spans="1:21" customFormat="1" ht="13.8" customHeight="1" x14ac:dyDescent="0.3">
      <c r="A67" s="30"/>
      <c r="B67" s="256"/>
      <c r="C67" s="257" t="str">
        <f>'overzicht alle'!B46</f>
        <v>MIL 2</v>
      </c>
      <c r="D67" s="257" t="str">
        <f>'overzicht alle'!C46</f>
        <v>Buitenluchtkwaliteit</v>
      </c>
      <c r="E67" s="257"/>
      <c r="F67" s="258" t="str">
        <f>'overzicht alle'!F46</f>
        <v>goed</v>
      </c>
      <c r="G67" s="394"/>
      <c r="H67" s="257"/>
      <c r="I67" s="257"/>
      <c r="J67" s="335"/>
      <c r="K67" s="320" t="str">
        <f t="shared" ref="K67:K72" si="19">Q67</f>
        <v/>
      </c>
      <c r="L67" s="258"/>
      <c r="M67" s="395" t="str">
        <f>IF(K67="nvt","pass",IF(P67="","",IF(P67&gt;=U67,"pass","niet voldaan")))</f>
        <v/>
      </c>
      <c r="N67" s="364"/>
      <c r="O67" s="368"/>
      <c r="P67" s="368" t="str">
        <f>IF(OR(P69=0,P68=0),0,IFERROR(AVERAGE(P68:P69),""))</f>
        <v/>
      </c>
      <c r="Q67" s="367" t="str">
        <f>IF(P67="","",IF(P67&lt;1,"niet voldaan",IF(P67&lt;2.5,"goed",IF(P67&lt;3,"beter","uitstekend"))))</f>
        <v/>
      </c>
      <c r="R67" s="367"/>
      <c r="S67" s="367"/>
      <c r="T67" s="382" t="str">
        <f>IF(G67="niet voldaan",0,IF(G67="verhoogd comfort",2,IF(G67="normaal comfort",1,"")))</f>
        <v/>
      </c>
      <c r="U67" s="405">
        <f>IF(F67="uitstekend",3,IF(F67="beter",2,IF(F67="goed",1,0)))</f>
        <v>1</v>
      </c>
    </row>
    <row r="68" spans="1:21" x14ac:dyDescent="0.3">
      <c r="A68" s="112"/>
      <c r="B68" s="31"/>
      <c r="C68" s="4" t="str">
        <f>'overzicht alle'!B47</f>
        <v>MIL 2.1</v>
      </c>
      <c r="D68" s="219" t="str">
        <f>'overzicht alle'!C47</f>
        <v>Stikstofdioxide NO2</v>
      </c>
      <c r="E68" s="101" t="str">
        <f>'overzicht alle'!E47</f>
        <v>verplicht</v>
      </c>
      <c r="F68" s="101" t="str">
        <f>'overzicht alle'!F47</f>
        <v>goed</v>
      </c>
      <c r="G68" s="370"/>
      <c r="H68" s="25"/>
      <c r="I68" s="27"/>
      <c r="J68" s="327" t="str">
        <f t="shared" ref="J68:J69" si="20">P68</f>
        <v/>
      </c>
      <c r="K68" s="34" t="str">
        <f t="shared" si="19"/>
        <v/>
      </c>
      <c r="L68" s="17">
        <f>R68</f>
        <v>0</v>
      </c>
      <c r="M68" s="361"/>
      <c r="N68" s="376"/>
      <c r="O68" s="377"/>
      <c r="P68" s="368" t="str">
        <f>IF(G68="goed",1,IF(G68="beter",2,IF(G68="uitstekend",3,IF(G68="nvt",0,""))))</f>
        <v/>
      </c>
      <c r="Q68" s="383" t="str">
        <f>IF(G68="nvt","nvt",IF(J68=0,"niet voldaan",IF(J68=1,"goed",IF(J68=2,"beter",IF(J68=3,"uitstekend","")))))</f>
        <v/>
      </c>
      <c r="R68" s="367"/>
      <c r="S68" s="368">
        <f>R68</f>
        <v>0</v>
      </c>
      <c r="T68" s="382" t="str">
        <f>IF(G68="nvt",0,IF(G68="goed",1,IF(G68="beter",2,IF(G68="uitstekend",3,""))))</f>
        <v/>
      </c>
      <c r="U68" s="404"/>
    </row>
    <row r="69" spans="1:21" ht="15.75" customHeight="1" x14ac:dyDescent="0.3">
      <c r="A69" s="112"/>
      <c r="B69" s="31"/>
      <c r="C69" s="4" t="str">
        <f>'overzicht alle'!B48</f>
        <v>MIL 2.2*</v>
      </c>
      <c r="D69" s="219" t="str">
        <f>'overzicht alle'!C48</f>
        <v>luchtkwaliteit kaarten consulteren</v>
      </c>
      <c r="E69" s="101" t="str">
        <f>'overzicht alle'!E48</f>
        <v>verplicht</v>
      </c>
      <c r="F69" s="101" t="str">
        <f>'overzicht alle'!F48</f>
        <v>voldaan</v>
      </c>
      <c r="G69" s="370"/>
      <c r="H69" s="105">
        <v>0</v>
      </c>
      <c r="I69" s="27"/>
      <c r="J69" s="327" t="str">
        <f t="shared" si="20"/>
        <v/>
      </c>
      <c r="K69" s="34" t="str">
        <f t="shared" si="19"/>
        <v/>
      </c>
      <c r="L69" s="17">
        <f>R69</f>
        <v>0</v>
      </c>
      <c r="M69" s="361"/>
      <c r="N69" s="376"/>
      <c r="O69" s="377"/>
      <c r="P69" s="368" t="str">
        <f>IF(G69="voldaan",3,IF(G69="niet voldaan",0,IF(G69="nvt",0,"")))</f>
        <v/>
      </c>
      <c r="Q69" s="367" t="str">
        <f>IF(G69="nvt","nvt",IF(P69=3,"uitstekend",IF(P69=0,"niet voldaan","")))</f>
        <v/>
      </c>
      <c r="R69" s="367"/>
      <c r="S69" s="368">
        <f>R69</f>
        <v>0</v>
      </c>
      <c r="T69" s="382"/>
      <c r="U69" s="404"/>
    </row>
    <row r="70" spans="1:21" customFormat="1" ht="13.8" customHeight="1" x14ac:dyDescent="0.3">
      <c r="A70" s="30"/>
      <c r="B70" s="263" t="s">
        <v>437</v>
      </c>
      <c r="C70" s="228"/>
      <c r="D70" s="231"/>
      <c r="E70" s="232"/>
      <c r="F70" s="232"/>
      <c r="G70" s="385"/>
      <c r="H70" s="234"/>
      <c r="I70" s="235"/>
      <c r="J70" s="338"/>
      <c r="K70" s="232" t="str">
        <f t="shared" si="19"/>
        <v/>
      </c>
      <c r="L70" s="232"/>
      <c r="M70" s="395" t="str">
        <f>IF(K70="nvt","pass",IF(P70="","",IF(P70&gt;=U70,"pass","niet voldaan")))</f>
        <v/>
      </c>
      <c r="N70" s="364"/>
      <c r="O70" s="368"/>
      <c r="P70" s="368"/>
      <c r="Q70" s="367" t="str">
        <f>IF(Q71="nvt","nvt",IF(Q71="goed","goed",IF(Q71="beter","beter",IF(Q71="uitstekend","uitstekend",IF(Q71="","","niet voldaan")))))</f>
        <v/>
      </c>
      <c r="R70" s="367"/>
      <c r="S70" s="367"/>
      <c r="T70" s="382"/>
      <c r="U70" s="405"/>
    </row>
    <row r="71" spans="1:21" ht="15.75" customHeight="1" x14ac:dyDescent="0.3">
      <c r="A71" s="112"/>
      <c r="B71" s="264" t="s">
        <v>193</v>
      </c>
      <c r="C71" s="275" t="s">
        <v>253</v>
      </c>
      <c r="D71" s="274" t="s">
        <v>254</v>
      </c>
      <c r="E71" s="101" t="s">
        <v>201</v>
      </c>
      <c r="F71" s="101" t="s">
        <v>28</v>
      </c>
      <c r="G71" s="370"/>
      <c r="H71" s="25"/>
      <c r="I71" s="27"/>
      <c r="J71" s="327" t="str">
        <f t="shared" ref="J71:J72" si="21">P71</f>
        <v/>
      </c>
      <c r="K71" s="34" t="str">
        <f t="shared" si="19"/>
        <v/>
      </c>
      <c r="L71" s="17"/>
      <c r="M71" s="361"/>
      <c r="N71" s="376"/>
      <c r="O71" s="377"/>
      <c r="P71" s="368" t="str">
        <f>IF(G71="goed",1,IF(G71="beter",2,IF(G71="uitstekend",3,IF(G71="nvt","nvt",""))))</f>
        <v/>
      </c>
      <c r="Q71" s="383" t="str">
        <f>IF(J71="nvt","",IF(J71=0,"niet voldaan",IF(J71=1,"goed",IF(J71=2,"beter",IF(J71=3,"uitstekend","")))))</f>
        <v/>
      </c>
      <c r="R71" s="367"/>
      <c r="S71" s="368">
        <f>R71</f>
        <v>0</v>
      </c>
      <c r="T71" s="382" t="str">
        <f>IF(G71="nvt",0,IF(G71="goed",1,IF(G71="beter",2,IF(G71="uitstekend",3,""))))</f>
        <v/>
      </c>
      <c r="U71" s="404"/>
    </row>
    <row r="72" spans="1:21" ht="15.75" customHeight="1" x14ac:dyDescent="0.3">
      <c r="A72" s="112"/>
      <c r="B72" s="264" t="s">
        <v>193</v>
      </c>
      <c r="C72" s="275" t="s">
        <v>255</v>
      </c>
      <c r="D72" s="274" t="s">
        <v>256</v>
      </c>
      <c r="E72" s="101" t="s">
        <v>201</v>
      </c>
      <c r="F72" s="101" t="s">
        <v>29</v>
      </c>
      <c r="G72" s="370"/>
      <c r="H72" s="25"/>
      <c r="I72" s="27"/>
      <c r="J72" s="327" t="str">
        <f t="shared" si="21"/>
        <v/>
      </c>
      <c r="K72" s="34" t="str">
        <f t="shared" si="19"/>
        <v/>
      </c>
      <c r="L72" s="17"/>
      <c r="M72" s="361"/>
      <c r="N72" s="376"/>
      <c r="O72" s="377"/>
      <c r="P72" s="368" t="str">
        <f>IF(G72="voldaan",3,IF(G72="niet voldaan",0,""))</f>
        <v/>
      </c>
      <c r="Q72" s="367" t="str">
        <f>IF(G72="nvt","nvt",IF(P72=3,"uitstekend",IF(P72=0,"niet voldaan","")))</f>
        <v/>
      </c>
      <c r="R72" s="367"/>
      <c r="S72" s="368">
        <f>R72</f>
        <v>0</v>
      </c>
      <c r="T72" s="382"/>
      <c r="U72" s="404"/>
    </row>
    <row r="73" spans="1:21" x14ac:dyDescent="0.3">
      <c r="A73" s="23"/>
      <c r="B73" s="23"/>
      <c r="C73" s="23"/>
      <c r="D73" s="23"/>
      <c r="E73" s="23"/>
      <c r="F73" s="23"/>
      <c r="G73" s="362"/>
      <c r="H73" s="23"/>
      <c r="I73" s="23"/>
      <c r="J73" s="340"/>
      <c r="K73" s="23"/>
      <c r="L73" s="23"/>
      <c r="M73" s="361"/>
      <c r="N73" s="376"/>
      <c r="O73" s="377"/>
      <c r="P73" s="368"/>
      <c r="Q73" s="367"/>
      <c r="R73" s="367"/>
      <c r="S73" s="368"/>
      <c r="T73" s="382"/>
      <c r="U73" s="404"/>
    </row>
    <row r="74" spans="1:21" customFormat="1" ht="13.8" customHeight="1" x14ac:dyDescent="0.3">
      <c r="A74" s="30"/>
      <c r="B74" s="256"/>
      <c r="C74" s="257" t="str">
        <f>'overzicht alle'!B49</f>
        <v>MIL 3</v>
      </c>
      <c r="D74" s="257" t="str">
        <f>'overzicht alle'!C49</f>
        <v xml:space="preserve">Buitengeluid </v>
      </c>
      <c r="E74" s="257"/>
      <c r="F74" s="258" t="str">
        <f>'overzicht alle'!F49</f>
        <v>beter</v>
      </c>
      <c r="G74" s="394"/>
      <c r="H74" s="257"/>
      <c r="I74" s="257"/>
      <c r="J74" s="335"/>
      <c r="K74" s="320" t="str">
        <f>Q74</f>
        <v/>
      </c>
      <c r="L74" s="258"/>
      <c r="M74" s="395" t="str">
        <f>IF(K74="nvt","pass",IF(P74="","",IF(P74&gt;=U74,"pass","niet voldaan")))</f>
        <v/>
      </c>
      <c r="N74" s="364"/>
      <c r="O74" s="368"/>
      <c r="P74" s="368" t="str">
        <f>IFERROR(AVERAGE(P75),"")</f>
        <v/>
      </c>
      <c r="Q74" s="367" t="str">
        <f>IF(Q75="nvt","nvt",IF(P74="","",IF(P74&lt;1,"niet voldaan",IF(P74&lt;2,"goed",IF(P74&lt;3,"beter","uitstekend")))))</f>
        <v/>
      </c>
      <c r="R74" s="367"/>
      <c r="S74" s="367"/>
      <c r="T74" s="382"/>
      <c r="U74" s="405">
        <f>IF(F74="uitstekend",3,IF(F74="beter",2,IF(F74="goed",1,0)))</f>
        <v>2</v>
      </c>
    </row>
    <row r="75" spans="1:21" x14ac:dyDescent="0.3">
      <c r="A75" s="112"/>
      <c r="B75" s="31"/>
      <c r="C75" s="4" t="str">
        <f>'overzicht alle'!B50</f>
        <v>MIL 3.1</v>
      </c>
      <c r="D75" s="219" t="str">
        <f>'overzicht alle'!C50</f>
        <v>Geluidniveau</v>
      </c>
      <c r="E75" s="101" t="str">
        <f>'overzicht alle'!E50</f>
        <v>vrij</v>
      </c>
      <c r="F75" s="101" t="str">
        <f>'overzicht alle'!F50</f>
        <v>uitstekend</v>
      </c>
      <c r="G75" s="370"/>
      <c r="H75" s="103">
        <v>2</v>
      </c>
      <c r="I75" s="27"/>
      <c r="J75" s="327" t="str">
        <f t="shared" ref="J75" si="22">P75</f>
        <v/>
      </c>
      <c r="K75" s="34" t="str">
        <f>Q75</f>
        <v/>
      </c>
      <c r="L75" s="17">
        <f>R75</f>
        <v>0</v>
      </c>
      <c r="M75" s="361"/>
      <c r="N75" s="376"/>
      <c r="O75" s="377"/>
      <c r="P75" s="377" t="str">
        <f>IF(G75="goed",1,IF(G75="beter",2,IF(G75="uitstekend",3,"")))</f>
        <v/>
      </c>
      <c r="Q75" s="383" t="str">
        <f>IF(G75="nvt","nvt",IF(J75=0,"niet voldaan",IF(J75=1,"goed",IF(J75=2,"beter",IF(J75=3,"uitstekend","")))))</f>
        <v/>
      </c>
      <c r="R75" s="378"/>
      <c r="S75" s="378">
        <f>R75</f>
        <v>0</v>
      </c>
      <c r="T75" s="381" t="str">
        <f>IF(G75="nvt",0,IF(G75="goed",1,IF(G75="beter",2,IF(G75="uitstekend",3,""))))</f>
        <v/>
      </c>
      <c r="U75" s="404"/>
    </row>
    <row r="76" spans="1:21" x14ac:dyDescent="0.3">
      <c r="A76" s="112"/>
      <c r="B76" s="218"/>
      <c r="C76" s="218"/>
      <c r="D76" s="218"/>
      <c r="E76" s="218"/>
      <c r="F76" s="218"/>
      <c r="G76" s="358"/>
      <c r="H76" s="25"/>
      <c r="I76" s="27"/>
      <c r="J76" s="180"/>
      <c r="K76" s="4"/>
      <c r="L76" s="4"/>
      <c r="M76" s="354"/>
      <c r="N76" s="376"/>
      <c r="O76" s="377"/>
      <c r="P76" s="377"/>
      <c r="Q76" s="378"/>
      <c r="R76" s="378"/>
      <c r="S76" s="378"/>
      <c r="T76" s="393"/>
      <c r="U76" s="404"/>
    </row>
    <row r="77" spans="1:21" customFormat="1" ht="18" x14ac:dyDescent="0.3">
      <c r="A77" s="30"/>
      <c r="B77" s="238" t="s">
        <v>2</v>
      </c>
      <c r="C77" s="238"/>
      <c r="D77" s="238"/>
      <c r="E77" s="238"/>
      <c r="F77" s="238"/>
      <c r="G77" s="388"/>
      <c r="H77" s="238"/>
      <c r="I77" s="238"/>
      <c r="J77" s="333"/>
      <c r="K77" s="238"/>
      <c r="L77" s="238"/>
      <c r="M77" s="387"/>
      <c r="N77" s="364"/>
      <c r="O77" s="368"/>
      <c r="P77" s="368"/>
      <c r="Q77" s="367"/>
      <c r="R77" s="367"/>
      <c r="S77" s="367"/>
      <c r="T77" s="382"/>
      <c r="U77" s="405"/>
    </row>
    <row r="78" spans="1:21" x14ac:dyDescent="0.3">
      <c r="A78" s="23"/>
      <c r="B78" s="23"/>
      <c r="C78" s="23"/>
      <c r="D78" s="23"/>
      <c r="E78" s="23"/>
      <c r="F78" s="23"/>
      <c r="G78" s="362"/>
      <c r="H78" s="23"/>
      <c r="I78" s="23"/>
      <c r="J78" s="340"/>
      <c r="K78" s="23"/>
      <c r="L78" s="23"/>
      <c r="M78" s="361"/>
      <c r="N78" s="376"/>
      <c r="O78" s="377"/>
      <c r="P78" s="368"/>
      <c r="Q78" s="367"/>
      <c r="R78" s="367"/>
      <c r="S78" s="368"/>
      <c r="T78" s="382"/>
      <c r="U78" s="404"/>
    </row>
    <row r="79" spans="1:21" customFormat="1" ht="13.8" customHeight="1" x14ac:dyDescent="0.3">
      <c r="A79" s="30"/>
      <c r="B79" s="256"/>
      <c r="C79" s="257" t="str">
        <f>'overzicht alle'!B53</f>
        <v>BIN 1</v>
      </c>
      <c r="D79" s="257" t="str">
        <f>'overzicht alle'!C53</f>
        <v>Akoestiek</v>
      </c>
      <c r="E79" s="257"/>
      <c r="F79" s="258" t="str">
        <f>'overzicht alle'!F53</f>
        <v>uitstekend</v>
      </c>
      <c r="G79" s="394"/>
      <c r="H79" s="257"/>
      <c r="I79" s="257"/>
      <c r="J79" s="335"/>
      <c r="K79" s="320" t="str">
        <f t="shared" ref="K79:L87" si="23">Q79</f>
        <v/>
      </c>
      <c r="L79" s="258"/>
      <c r="M79" s="395" t="str">
        <f>IF(K79="nvt","pass",IF(P79="","",IF(P79&gt;=U79,"pass","niet voldaan")))</f>
        <v/>
      </c>
      <c r="N79" s="364"/>
      <c r="O79" s="368"/>
      <c r="P79" s="368" t="str" cm="1">
        <f t="array" ref="P79">IF(OR(P80:P87=0),0,IFERROR(AVERAGE(P80:P87),""))</f>
        <v/>
      </c>
      <c r="Q79" s="367" t="str">
        <f>IF(P79="","",IF(P79&lt;1,"niet voldaan",IF(P79&lt;2,"goed",IF(P79&lt;3,"beter","uitstekend"))))</f>
        <v/>
      </c>
      <c r="R79" s="367"/>
      <c r="S79" s="367"/>
      <c r="T79" s="382"/>
      <c r="U79" s="405">
        <f>IF(F79="uitstekend",3,IF(F79="beter",2,IF(F79="goed",1,0)))</f>
        <v>3</v>
      </c>
    </row>
    <row r="80" spans="1:21" x14ac:dyDescent="0.3">
      <c r="A80" s="112"/>
      <c r="B80" s="31"/>
      <c r="C80" s="4" t="str">
        <f>'overzicht alle'!B54</f>
        <v>BIN 1.1*</v>
      </c>
      <c r="D80" s="219" t="str">
        <f>'overzicht alle'!C54</f>
        <v>Luchtgeluidsisolatie tussen lokalen</v>
      </c>
      <c r="E80" s="101" t="str">
        <f>'overzicht alle'!E54</f>
        <v>verplicht</v>
      </c>
      <c r="F80" s="101" t="str">
        <f>'overzicht alle'!F54</f>
        <v>voldaan</v>
      </c>
      <c r="G80" s="370"/>
      <c r="H80" s="25"/>
      <c r="I80" s="27"/>
      <c r="J80" s="327" t="str">
        <f t="shared" ref="J80:J87" si="24">P80</f>
        <v/>
      </c>
      <c r="K80" s="34" t="str">
        <f t="shared" si="23"/>
        <v/>
      </c>
      <c r="L80" s="17">
        <f t="shared" si="23"/>
        <v>0</v>
      </c>
      <c r="M80" s="361"/>
      <c r="N80" s="376"/>
      <c r="O80" s="377"/>
      <c r="P80" s="368" t="str">
        <f>IF(G80="voldaan",3,IF(G80="niet voldaan",0,IF(G80="nvt",0,"")))</f>
        <v/>
      </c>
      <c r="Q80" s="367" t="str">
        <f>IF(G80="nvt","nvt",IF(P80=3,"uitstekend",IF(P80=0,"niet voldaan","")))</f>
        <v/>
      </c>
      <c r="R80" s="367"/>
      <c r="S80" s="368">
        <f t="shared" ref="S80:S87" si="25">R80</f>
        <v>0</v>
      </c>
      <c r="T80" s="382"/>
      <c r="U80" s="404"/>
    </row>
    <row r="81" spans="1:21" x14ac:dyDescent="0.3">
      <c r="A81" s="112"/>
      <c r="B81" s="31"/>
      <c r="C81" s="4" t="str">
        <f>'overzicht alle'!B55</f>
        <v>BIN 1.2*</v>
      </c>
      <c r="D81" s="219" t="str">
        <f>'overzicht alle'!C55</f>
        <v>Contactgeluidsisolatie tussen lokalen</v>
      </c>
      <c r="E81" s="101" t="str">
        <f>'overzicht alle'!E55</f>
        <v>verplicht</v>
      </c>
      <c r="F81" s="101" t="str">
        <f>'overzicht alle'!F55</f>
        <v>voldaan</v>
      </c>
      <c r="G81" s="370"/>
      <c r="H81" s="25">
        <v>2</v>
      </c>
      <c r="I81" s="27"/>
      <c r="J81" s="327" t="str">
        <f t="shared" si="24"/>
        <v/>
      </c>
      <c r="K81" s="34" t="str">
        <f t="shared" si="23"/>
        <v/>
      </c>
      <c r="L81" s="17">
        <f t="shared" si="23"/>
        <v>0</v>
      </c>
      <c r="M81" s="361"/>
      <c r="N81" s="376"/>
      <c r="O81" s="377"/>
      <c r="P81" s="368" t="str">
        <f t="shared" ref="P81:P87" si="26">IF(G81="voldaan",3,IF(G81="niet voldaan",0,IF(G81="nvt",0,"")))</f>
        <v/>
      </c>
      <c r="Q81" s="367" t="str">
        <f t="shared" ref="Q81:Q87" si="27">IF(G81="nvt","nvt",IF(P81=3,"uitstekend",IF(P81=0,"niet voldaan","")))</f>
        <v/>
      </c>
      <c r="R81" s="367"/>
      <c r="S81" s="368">
        <f t="shared" si="25"/>
        <v>0</v>
      </c>
      <c r="T81" s="382"/>
      <c r="U81" s="404"/>
    </row>
    <row r="82" spans="1:21" x14ac:dyDescent="0.3">
      <c r="A82" s="112"/>
      <c r="B82" s="31"/>
      <c r="C82" s="4" t="str">
        <f>'overzicht alle'!B56</f>
        <v>BIN 1.3*</v>
      </c>
      <c r="D82" s="219" t="str">
        <f>'overzicht alle'!C56</f>
        <v>Gevelgeluidsisolatie</v>
      </c>
      <c r="E82" s="101" t="str">
        <f>'overzicht alle'!E56</f>
        <v>verplicht</v>
      </c>
      <c r="F82" s="101" t="str">
        <f>'overzicht alle'!F56</f>
        <v>voldaan</v>
      </c>
      <c r="G82" s="370"/>
      <c r="H82" s="25"/>
      <c r="I82" s="27"/>
      <c r="J82" s="327" t="str">
        <f t="shared" si="24"/>
        <v/>
      </c>
      <c r="K82" s="34" t="str">
        <f t="shared" si="23"/>
        <v/>
      </c>
      <c r="L82" s="17">
        <f t="shared" si="23"/>
        <v>0</v>
      </c>
      <c r="M82" s="361"/>
      <c r="N82" s="376"/>
      <c r="O82" s="377"/>
      <c r="P82" s="368" t="str">
        <f t="shared" si="26"/>
        <v/>
      </c>
      <c r="Q82" s="367" t="str">
        <f t="shared" si="27"/>
        <v/>
      </c>
      <c r="R82" s="367"/>
      <c r="S82" s="368">
        <f t="shared" si="25"/>
        <v>0</v>
      </c>
      <c r="T82" s="382"/>
      <c r="U82" s="404"/>
    </row>
    <row r="83" spans="1:21" x14ac:dyDescent="0.3">
      <c r="A83" s="112"/>
      <c r="B83" s="31"/>
      <c r="C83" s="4" t="str">
        <f>'overzicht alle'!B57</f>
        <v>BIN 1.4*</v>
      </c>
      <c r="D83" s="219" t="str">
        <f>'overzicht alle'!C57</f>
        <v>Installatielawaai</v>
      </c>
      <c r="E83" s="101" t="str">
        <f>'overzicht alle'!E57</f>
        <v>verplicht</v>
      </c>
      <c r="F83" s="101" t="str">
        <f>'overzicht alle'!F57</f>
        <v>voldaan</v>
      </c>
      <c r="G83" s="370"/>
      <c r="H83" s="25">
        <v>2</v>
      </c>
      <c r="I83" s="27"/>
      <c r="J83" s="327" t="str">
        <f t="shared" si="24"/>
        <v/>
      </c>
      <c r="K83" s="34" t="str">
        <f t="shared" si="23"/>
        <v/>
      </c>
      <c r="L83" s="17">
        <f t="shared" si="23"/>
        <v>0</v>
      </c>
      <c r="M83" s="361"/>
      <c r="N83" s="376"/>
      <c r="O83" s="377"/>
      <c r="P83" s="368" t="str">
        <f t="shared" si="26"/>
        <v/>
      </c>
      <c r="Q83" s="367" t="str">
        <f t="shared" si="27"/>
        <v/>
      </c>
      <c r="R83" s="367"/>
      <c r="S83" s="368">
        <f t="shared" si="25"/>
        <v>0</v>
      </c>
      <c r="T83" s="382"/>
      <c r="U83" s="404"/>
    </row>
    <row r="84" spans="1:21" x14ac:dyDescent="0.3">
      <c r="A84" s="112"/>
      <c r="B84" s="31"/>
      <c r="C84" s="4" t="str">
        <f>'overzicht alle'!B58</f>
        <v>BIN 1.5*</v>
      </c>
      <c r="D84" s="219" t="str">
        <f>'overzicht alle'!C58</f>
        <v>Ruimteakoestiek (nagalmtijd)</v>
      </c>
      <c r="E84" s="101" t="str">
        <f>'overzicht alle'!E58</f>
        <v>verplicht</v>
      </c>
      <c r="F84" s="101" t="str">
        <f>'overzicht alle'!F58</f>
        <v>voldaan</v>
      </c>
      <c r="G84" s="370"/>
      <c r="H84" s="25"/>
      <c r="I84" s="27"/>
      <c r="J84" s="327" t="str">
        <f t="shared" si="24"/>
        <v/>
      </c>
      <c r="K84" s="34" t="str">
        <f t="shared" si="23"/>
        <v/>
      </c>
      <c r="L84" s="17">
        <f t="shared" si="23"/>
        <v>0</v>
      </c>
      <c r="M84" s="361"/>
      <c r="N84" s="376"/>
      <c r="O84" s="377"/>
      <c r="P84" s="368" t="str">
        <f t="shared" si="26"/>
        <v/>
      </c>
      <c r="Q84" s="367" t="str">
        <f t="shared" si="27"/>
        <v/>
      </c>
      <c r="R84" s="367"/>
      <c r="S84" s="368">
        <f t="shared" si="25"/>
        <v>0</v>
      </c>
      <c r="T84" s="382"/>
      <c r="U84" s="404"/>
    </row>
    <row r="85" spans="1:21" x14ac:dyDescent="0.3">
      <c r="A85" s="112"/>
      <c r="B85" s="31"/>
      <c r="C85" s="4" t="str">
        <f>'overzicht alle'!B59</f>
        <v>BIN 1.6*</v>
      </c>
      <c r="D85" s="219" t="str">
        <f>'overzicht alle'!C59</f>
        <v>Geluiduistraling naar de omgeving</v>
      </c>
      <c r="E85" s="101" t="str">
        <f>'overzicht alle'!E59</f>
        <v>verplicht</v>
      </c>
      <c r="F85" s="101" t="str">
        <f>'overzicht alle'!F59</f>
        <v>voldaan</v>
      </c>
      <c r="G85" s="370"/>
      <c r="H85" s="25">
        <v>2</v>
      </c>
      <c r="I85" s="27"/>
      <c r="J85" s="327" t="str">
        <f t="shared" si="24"/>
        <v/>
      </c>
      <c r="K85" s="34" t="str">
        <f t="shared" si="23"/>
        <v/>
      </c>
      <c r="L85" s="17">
        <f t="shared" si="23"/>
        <v>0</v>
      </c>
      <c r="M85" s="361"/>
      <c r="N85" s="376"/>
      <c r="O85" s="377"/>
      <c r="P85" s="368" t="str">
        <f t="shared" si="26"/>
        <v/>
      </c>
      <c r="Q85" s="367" t="str">
        <f t="shared" si="27"/>
        <v/>
      </c>
      <c r="R85" s="367"/>
      <c r="S85" s="368">
        <f t="shared" si="25"/>
        <v>0</v>
      </c>
      <c r="T85" s="382"/>
      <c r="U85" s="404"/>
    </row>
    <row r="86" spans="1:21" x14ac:dyDescent="0.3">
      <c r="A86" s="112"/>
      <c r="B86" s="31"/>
      <c r="C86" s="4" t="str">
        <f>'overzicht alle'!B60</f>
        <v>BIN 1.7*</v>
      </c>
      <c r="D86" s="219" t="str">
        <f>'overzicht alle'!C60</f>
        <v>Buitengeluid in de onmiddellijke omgeving van het gebouw</v>
      </c>
      <c r="E86" s="101" t="str">
        <f>'overzicht alle'!E60</f>
        <v>verplicht</v>
      </c>
      <c r="F86" s="101" t="str">
        <f>'overzicht alle'!F60</f>
        <v>voldaan</v>
      </c>
      <c r="G86" s="370"/>
      <c r="H86" s="25"/>
      <c r="I86" s="27"/>
      <c r="J86" s="327" t="str">
        <f t="shared" si="24"/>
        <v/>
      </c>
      <c r="K86" s="34" t="str">
        <f t="shared" si="23"/>
        <v/>
      </c>
      <c r="L86" s="17">
        <f t="shared" si="23"/>
        <v>0</v>
      </c>
      <c r="M86" s="361"/>
      <c r="N86" s="376"/>
      <c r="O86" s="377"/>
      <c r="P86" s="368" t="str">
        <f t="shared" si="26"/>
        <v/>
      </c>
      <c r="Q86" s="367" t="str">
        <f t="shared" si="27"/>
        <v/>
      </c>
      <c r="R86" s="367"/>
      <c r="S86" s="368">
        <f t="shared" si="25"/>
        <v>0</v>
      </c>
      <c r="T86" s="382"/>
      <c r="U86" s="404"/>
    </row>
    <row r="87" spans="1:21" x14ac:dyDescent="0.3">
      <c r="A87" s="112"/>
      <c r="B87" s="31"/>
      <c r="C87" s="4" t="str">
        <f>'overzicht alle'!B61</f>
        <v>BIN 1.8*</v>
      </c>
      <c r="D87" s="219" t="str">
        <f>'overzicht alle'!C61</f>
        <v>Masterplan akoestiek</v>
      </c>
      <c r="E87" s="101" t="str">
        <f>'overzicht alle'!E61</f>
        <v>verplicht</v>
      </c>
      <c r="F87" s="101" t="str">
        <f>'overzicht alle'!F61</f>
        <v>voldaan</v>
      </c>
      <c r="G87" s="370"/>
      <c r="H87" s="25"/>
      <c r="I87" s="27"/>
      <c r="J87" s="327" t="str">
        <f t="shared" si="24"/>
        <v/>
      </c>
      <c r="K87" s="34" t="str">
        <f t="shared" si="23"/>
        <v/>
      </c>
      <c r="L87" s="17">
        <f t="shared" si="23"/>
        <v>0</v>
      </c>
      <c r="M87" s="361"/>
      <c r="N87" s="376"/>
      <c r="O87" s="377"/>
      <c r="P87" s="368" t="str">
        <f t="shared" si="26"/>
        <v/>
      </c>
      <c r="Q87" s="367" t="str">
        <f t="shared" si="27"/>
        <v/>
      </c>
      <c r="R87" s="367"/>
      <c r="S87" s="368">
        <f t="shared" si="25"/>
        <v>0</v>
      </c>
      <c r="T87" s="382"/>
      <c r="U87" s="404"/>
    </row>
    <row r="88" spans="1:21" x14ac:dyDescent="0.3">
      <c r="A88" s="23"/>
      <c r="B88" s="23"/>
      <c r="C88" s="23"/>
      <c r="D88" s="23"/>
      <c r="E88" s="23"/>
      <c r="F88" s="23"/>
      <c r="G88" s="362"/>
      <c r="H88" s="23"/>
      <c r="I88" s="23"/>
      <c r="J88" s="340"/>
      <c r="K88" s="23"/>
      <c r="L88" s="23"/>
      <c r="M88" s="361"/>
      <c r="N88" s="376"/>
      <c r="O88" s="377"/>
      <c r="P88" s="368"/>
      <c r="Q88" s="367"/>
      <c r="R88" s="367"/>
      <c r="S88" s="368"/>
      <c r="T88" s="382"/>
      <c r="U88" s="404"/>
    </row>
    <row r="89" spans="1:21" customFormat="1" ht="13.8" customHeight="1" x14ac:dyDescent="0.3">
      <c r="A89" s="30"/>
      <c r="B89" s="256"/>
      <c r="C89" s="257" t="str">
        <f>'overzicht alle'!B62</f>
        <v>BIN 2*</v>
      </c>
      <c r="D89" s="257" t="str">
        <f>'overzicht alle'!C62</f>
        <v>Thermisch comfort</v>
      </c>
      <c r="E89" s="257"/>
      <c r="F89" s="258" t="str">
        <f>'overzicht alle'!F62</f>
        <v>beter</v>
      </c>
      <c r="G89" s="394"/>
      <c r="H89" s="257"/>
      <c r="I89" s="257"/>
      <c r="J89" s="335"/>
      <c r="K89" s="320" t="str">
        <f>Q89</f>
        <v/>
      </c>
      <c r="L89" s="258"/>
      <c r="M89" s="395" t="str">
        <f>IF(K89="nvt","pass",IF(P89="","",IF(P89&gt;=U89,"pass","niet voldaan")))</f>
        <v/>
      </c>
      <c r="N89" s="364"/>
      <c r="O89" s="368"/>
      <c r="P89" s="368" t="str">
        <f>IF(OR(P90=0,P91=0,P92=0,P93=0),0,IF(AND(P90=3,P91=3,P92=3,P93=""),2,IF(AND(P90=3,P91=3,P92=3,P93=3),3,IFERROR(AVERAGE(P90:P93),""))))</f>
        <v/>
      </c>
      <c r="Q89" s="367" t="str">
        <f>IF(P89="","",IF(P89&lt;1,"niet voldaan",IF(P89&lt;2,"goed",IF(P89&lt;3,"beter","uitstekend"))))</f>
        <v/>
      </c>
      <c r="R89" s="367"/>
      <c r="S89" s="367"/>
      <c r="T89" s="382"/>
      <c r="U89" s="405">
        <f>IF(F89="uitstekend",3,IF(F89="beter",2,IF(F89="goed",1,0)))</f>
        <v>2</v>
      </c>
    </row>
    <row r="90" spans="1:21" x14ac:dyDescent="0.3">
      <c r="A90" s="112"/>
      <c r="B90" s="31"/>
      <c r="C90" s="4" t="str">
        <f>'overzicht alle'!B63</f>
        <v>BIN 2.1*</v>
      </c>
      <c r="D90" s="219" t="str">
        <f>'overzicht alle'!C63</f>
        <v>Wintercomfort</v>
      </c>
      <c r="E90" s="101" t="str">
        <f>'overzicht alle'!E63</f>
        <v>verplicht</v>
      </c>
      <c r="F90" s="101" t="str">
        <f>'overzicht alle'!F63</f>
        <v>voldaan</v>
      </c>
      <c r="G90" s="370"/>
      <c r="H90" s="25">
        <v>0</v>
      </c>
      <c r="I90" s="27"/>
      <c r="J90" s="327" t="str">
        <f t="shared" ref="J90:J93" si="28">P90</f>
        <v/>
      </c>
      <c r="K90" s="34" t="str">
        <f>Q90</f>
        <v/>
      </c>
      <c r="L90" s="17">
        <f>R90</f>
        <v>0</v>
      </c>
      <c r="M90" s="361"/>
      <c r="N90" s="376"/>
      <c r="O90" s="377"/>
      <c r="P90" s="368" t="str">
        <f t="shared" ref="P90:P92" si="29">IF(G90="voldaan",3,IF(G90="niet voldaan",0,IF(G90="nvt",0,"")))</f>
        <v/>
      </c>
      <c r="Q90" s="367" t="str">
        <f t="shared" ref="Q90:Q92" si="30">IF(G90="nvt","nvt",IF(P90=3,"uitstekend",IF(P90=0,"niet voldaan","")))</f>
        <v/>
      </c>
      <c r="R90" s="367"/>
      <c r="S90" s="368">
        <f t="shared" ref="S90:S93" si="31">R90</f>
        <v>0</v>
      </c>
      <c r="T90" s="382"/>
      <c r="U90" s="404"/>
    </row>
    <row r="91" spans="1:21" x14ac:dyDescent="0.3">
      <c r="A91" s="112"/>
      <c r="B91" s="31"/>
      <c r="C91" s="4" t="str">
        <f>'overzicht alle'!B64</f>
        <v>BIN 2.2 *</v>
      </c>
      <c r="D91" s="219" t="str">
        <f>'overzicht alle'!C64</f>
        <v>Zomercomfort</v>
      </c>
      <c r="E91" s="101" t="str">
        <f>'overzicht alle'!E64</f>
        <v>verplicht</v>
      </c>
      <c r="F91" s="101" t="str">
        <f>'overzicht alle'!F64</f>
        <v>voldaan</v>
      </c>
      <c r="G91" s="370"/>
      <c r="H91" s="25"/>
      <c r="I91" s="27"/>
      <c r="J91" s="327" t="str">
        <f t="shared" si="28"/>
        <v/>
      </c>
      <c r="K91" s="34" t="str">
        <f>Q91</f>
        <v/>
      </c>
      <c r="L91" s="17">
        <f>R91</f>
        <v>0</v>
      </c>
      <c r="M91" s="361"/>
      <c r="N91" s="376"/>
      <c r="O91" s="377"/>
      <c r="P91" s="368" t="str">
        <f t="shared" si="29"/>
        <v/>
      </c>
      <c r="Q91" s="367" t="str">
        <f t="shared" si="30"/>
        <v/>
      </c>
      <c r="R91" s="367"/>
      <c r="S91" s="368">
        <f t="shared" si="31"/>
        <v>0</v>
      </c>
      <c r="T91" s="382"/>
      <c r="U91" s="404"/>
    </row>
    <row r="92" spans="1:21" x14ac:dyDescent="0.3">
      <c r="A92" s="112"/>
      <c r="B92" s="31"/>
      <c r="C92" s="4" t="str">
        <f>'overzicht alle'!B65</f>
        <v>BIN 2.3*</v>
      </c>
      <c r="D92" s="219" t="str">
        <f>'overzicht alle'!C65</f>
        <v>Lokale thermische behaaglijkheid</v>
      </c>
      <c r="E92" s="101" t="str">
        <f>'overzicht alle'!E65</f>
        <v>verplicht</v>
      </c>
      <c r="F92" s="101" t="str">
        <f>'overzicht alle'!F65</f>
        <v>voldaan</v>
      </c>
      <c r="G92" s="370"/>
      <c r="H92" s="25">
        <v>2</v>
      </c>
      <c r="I92" s="27"/>
      <c r="J92" s="327" t="str">
        <f t="shared" si="28"/>
        <v/>
      </c>
      <c r="K92" s="34" t="str">
        <f>Q92</f>
        <v/>
      </c>
      <c r="L92" s="17">
        <f>R92</f>
        <v>0</v>
      </c>
      <c r="M92" s="361"/>
      <c r="N92" s="376"/>
      <c r="O92" s="377"/>
      <c r="P92" s="368" t="str">
        <f t="shared" si="29"/>
        <v/>
      </c>
      <c r="Q92" s="367" t="str">
        <f t="shared" si="30"/>
        <v/>
      </c>
      <c r="R92" s="367"/>
      <c r="S92" s="368">
        <f t="shared" si="31"/>
        <v>0</v>
      </c>
      <c r="T92" s="382"/>
      <c r="U92" s="404"/>
    </row>
    <row r="93" spans="1:21" x14ac:dyDescent="0.3">
      <c r="A93" s="112"/>
      <c r="B93" s="31"/>
      <c r="C93" s="4" t="str">
        <f>'overzicht alle'!B66</f>
        <v>BIN 2.4*</v>
      </c>
      <c r="D93" s="219" t="str">
        <f>'overzicht alle'!C66</f>
        <v>Relatieve vochtigheid</v>
      </c>
      <c r="E93" s="101" t="str">
        <f>'overzicht alle'!E66</f>
        <v>vrij</v>
      </c>
      <c r="F93" s="101" t="str">
        <f>'overzicht alle'!F66</f>
        <v>voldaan</v>
      </c>
      <c r="G93" s="370"/>
      <c r="H93" s="25"/>
      <c r="I93" s="27"/>
      <c r="J93" s="327" t="str">
        <f t="shared" si="28"/>
        <v/>
      </c>
      <c r="K93" s="34" t="str">
        <f>Q93</f>
        <v/>
      </c>
      <c r="L93" s="17">
        <f>R93</f>
        <v>0</v>
      </c>
      <c r="M93" s="361"/>
      <c r="N93" s="376"/>
      <c r="O93" s="377"/>
      <c r="P93" s="368" t="str">
        <f>IF(G93="voldaan",3,IF(G93="niet voldaan",0,IF(G93="nvt","","")))</f>
        <v/>
      </c>
      <c r="Q93" s="367" t="str">
        <f>IF(G93="nvt","nvt",IF(P93=3,"uitstekend",IF(P93=0,"niet voldaan","")))</f>
        <v/>
      </c>
      <c r="R93" s="367"/>
      <c r="S93" s="368">
        <f t="shared" si="31"/>
        <v>0</v>
      </c>
      <c r="T93" s="382"/>
      <c r="U93" s="404"/>
    </row>
    <row r="94" spans="1:21" x14ac:dyDescent="0.3">
      <c r="A94" s="23"/>
      <c r="B94" s="23"/>
      <c r="C94" s="23"/>
      <c r="D94" s="23"/>
      <c r="E94" s="23"/>
      <c r="F94" s="23"/>
      <c r="G94" s="362"/>
      <c r="H94" s="23"/>
      <c r="I94" s="23"/>
      <c r="J94" s="340"/>
      <c r="K94" s="23"/>
      <c r="L94" s="23"/>
      <c r="M94" s="361"/>
      <c r="N94" s="376"/>
      <c r="O94" s="377"/>
      <c r="P94" s="368"/>
      <c r="Q94" s="367"/>
      <c r="R94" s="367"/>
      <c r="S94" s="368"/>
      <c r="T94" s="382"/>
      <c r="U94" s="404"/>
    </row>
    <row r="95" spans="1:21" customFormat="1" ht="13.8" customHeight="1" x14ac:dyDescent="0.3">
      <c r="A95" s="30"/>
      <c r="B95" s="256"/>
      <c r="C95" s="257" t="str">
        <f>'overzicht alle'!B67</f>
        <v>BIN 3*</v>
      </c>
      <c r="D95" s="257" t="str">
        <f>'overzicht alle'!C67</f>
        <v>Binnenluchtkwaliteit</v>
      </c>
      <c r="E95" s="257"/>
      <c r="F95" s="258" t="str">
        <f>'overzicht alle'!F67</f>
        <v>beter</v>
      </c>
      <c r="G95" s="394"/>
      <c r="H95" s="257"/>
      <c r="I95" s="257"/>
      <c r="J95" s="335"/>
      <c r="K95" s="320" t="str">
        <f t="shared" ref="K95:K110" si="32">Q95</f>
        <v/>
      </c>
      <c r="L95" s="258"/>
      <c r="M95" s="395" t="str">
        <f>IF(K95="nvt","pass",IF(P95="","",IF(P95&gt;=U95,"pass","niet voldaan")))</f>
        <v/>
      </c>
      <c r="N95" s="364"/>
      <c r="O95" s="368"/>
      <c r="P95" s="368" t="str">
        <f>IF(OR(P96=0,P97=0,P98=0,P100=0),0,IF(AND(P96=3,P97=3,P98=3,P100=3,P99=""),2,IF(AND(P96=3,P97=3,P98=3,P100=3,P99=3),3,IFERROR(AVERAGE(P96:P100),""))))</f>
        <v/>
      </c>
      <c r="Q95" s="367" t="str">
        <f>IF(P95="","",IF(P95&lt;1,"niet voldaan",IF(P95&lt;2,"goed",IF(P95&lt;3,"beter","uitstekend"))))</f>
        <v/>
      </c>
      <c r="R95" s="367"/>
      <c r="S95" s="367"/>
      <c r="T95" s="382"/>
      <c r="U95" s="405">
        <f>IF(F95="uitstekend",3,IF(F95="beter",2,IF(F95="goed",1,0)))</f>
        <v>2</v>
      </c>
    </row>
    <row r="96" spans="1:21" x14ac:dyDescent="0.3">
      <c r="A96" s="112"/>
      <c r="B96" s="31"/>
      <c r="C96" s="4" t="str">
        <f>'overzicht alle'!B68</f>
        <v>BIN 3.1*</v>
      </c>
      <c r="D96" s="219" t="str">
        <f>'overzicht alle'!C68</f>
        <v>Klassen van de binnenluchtkwaliteit</v>
      </c>
      <c r="E96" s="101" t="str">
        <f>'overzicht alle'!E68</f>
        <v>verplicht</v>
      </c>
      <c r="F96" s="101" t="str">
        <f>'overzicht alle'!F68</f>
        <v>voldaan</v>
      </c>
      <c r="G96" s="370"/>
      <c r="H96" s="25">
        <v>3</v>
      </c>
      <c r="I96" s="27"/>
      <c r="J96" s="327" t="str">
        <f t="shared" ref="J96:J100" si="33">P96</f>
        <v/>
      </c>
      <c r="K96" s="34" t="str">
        <f t="shared" si="32"/>
        <v/>
      </c>
      <c r="L96" s="17">
        <f>R96</f>
        <v>0</v>
      </c>
      <c r="M96" s="361"/>
      <c r="N96" s="376"/>
      <c r="O96" s="377"/>
      <c r="P96" s="368" t="str">
        <f>IF(G96="voldaan",3,IF(OR(G96="niet voldaan",G96="nvt"),0,""))</f>
        <v/>
      </c>
      <c r="Q96" s="367" t="str">
        <f>IF(P96=3,"uitstekend",IF(P96=0,"niet voldaan",""))</f>
        <v/>
      </c>
      <c r="R96" s="367"/>
      <c r="S96" s="368">
        <f t="shared" ref="S96:S100" si="34">R96</f>
        <v>0</v>
      </c>
      <c r="T96" s="382"/>
      <c r="U96" s="404"/>
    </row>
    <row r="97" spans="1:21" x14ac:dyDescent="0.3">
      <c r="A97" s="112"/>
      <c r="B97" s="31"/>
      <c r="C97" s="4" t="str">
        <f>'overzicht alle'!B69</f>
        <v>BIN 3.2*</v>
      </c>
      <c r="D97" s="219" t="str">
        <f>'overzicht alle'!C69</f>
        <v>Voorkomen van vervuilings- en verontreinigingsbronnen</v>
      </c>
      <c r="E97" s="101" t="str">
        <f>'overzicht alle'!E69</f>
        <v>verplicht</v>
      </c>
      <c r="F97" s="101" t="str">
        <f>'overzicht alle'!F69</f>
        <v>voldaan</v>
      </c>
      <c r="G97" s="370"/>
      <c r="H97" s="25">
        <v>3</v>
      </c>
      <c r="I97" s="27"/>
      <c r="J97" s="327" t="str">
        <f t="shared" si="33"/>
        <v/>
      </c>
      <c r="K97" s="34" t="str">
        <f t="shared" si="32"/>
        <v/>
      </c>
      <c r="L97" s="17">
        <f>R97</f>
        <v>0</v>
      </c>
      <c r="M97" s="361"/>
      <c r="N97" s="376"/>
      <c r="O97" s="377"/>
      <c r="P97" s="368" t="str">
        <f>IF(G97="voldaan",3,IF(OR(G97="niet voldaan",G97="nvt"),0,""))</f>
        <v/>
      </c>
      <c r="Q97" s="383" t="str">
        <f>IF(G97="nvt","nvt",IF(J97=0,"niet voldaan",IF(J97=1,"goed",IF(J97=2,"beter",IF(J97=3,"uitstekend","")))))</f>
        <v/>
      </c>
      <c r="R97" s="367"/>
      <c r="S97" s="368">
        <f t="shared" si="34"/>
        <v>0</v>
      </c>
      <c r="T97" s="382"/>
      <c r="U97" s="404"/>
    </row>
    <row r="98" spans="1:21" x14ac:dyDescent="0.3">
      <c r="A98" s="112"/>
      <c r="B98" s="31"/>
      <c r="C98" s="4" t="str">
        <f>'overzicht alle'!B70</f>
        <v>BIN 3.3*</v>
      </c>
      <c r="D98" s="219" t="str">
        <f>'overzicht alle'!C70</f>
        <v>Beperken van de emissies van bouwproducten in het binnenmilieu</v>
      </c>
      <c r="E98" s="101" t="str">
        <f>'overzicht alle'!E70</f>
        <v>verplicht</v>
      </c>
      <c r="F98" s="101" t="str">
        <f>'overzicht alle'!F70</f>
        <v>voldaan</v>
      </c>
      <c r="G98" s="370"/>
      <c r="H98" s="25">
        <v>3</v>
      </c>
      <c r="I98" s="27"/>
      <c r="J98" s="327" t="str">
        <f t="shared" si="33"/>
        <v/>
      </c>
      <c r="K98" s="34" t="str">
        <f t="shared" si="32"/>
        <v/>
      </c>
      <c r="L98" s="17">
        <f>R98</f>
        <v>0</v>
      </c>
      <c r="M98" s="361"/>
      <c r="N98" s="376"/>
      <c r="O98" s="377"/>
      <c r="P98" s="368" t="str">
        <f t="shared" ref="P98" si="35">IF(G98="voldaan",3,IF(G98="niet voldaan",0,IF(G98="nvt",0,"")))</f>
        <v/>
      </c>
      <c r="Q98" s="367" t="str">
        <f t="shared" ref="Q98" si="36">IF(G98="nvt","nvt",IF(P98=3,"uitstekend",IF(P98=0,"niet voldaan","")))</f>
        <v/>
      </c>
      <c r="R98" s="367"/>
      <c r="S98" s="368">
        <f t="shared" si="34"/>
        <v>0</v>
      </c>
      <c r="T98" s="382"/>
      <c r="U98" s="404"/>
    </row>
    <row r="99" spans="1:21" x14ac:dyDescent="0.3">
      <c r="A99" s="112"/>
      <c r="B99" s="31"/>
      <c r="C99" s="4" t="str">
        <f>'overzicht alle'!B71</f>
        <v>BIN 3.4*</v>
      </c>
      <c r="D99" s="219" t="str">
        <f>'overzicht alle'!C71</f>
        <v>Ontwerpen naar een zeer laag emissief gebouw</v>
      </c>
      <c r="E99" s="101" t="str">
        <f>'overzicht alle'!E71</f>
        <v>vrij</v>
      </c>
      <c r="F99" s="101" t="str">
        <f>'overzicht alle'!F71</f>
        <v>voldaan</v>
      </c>
      <c r="G99" s="370"/>
      <c r="H99" s="25">
        <v>3</v>
      </c>
      <c r="I99" s="27"/>
      <c r="J99" s="327" t="str">
        <f t="shared" si="33"/>
        <v/>
      </c>
      <c r="K99" s="34" t="str">
        <f t="shared" si="32"/>
        <v/>
      </c>
      <c r="L99" s="17">
        <f>R99</f>
        <v>0</v>
      </c>
      <c r="M99" s="361"/>
      <c r="N99" s="376"/>
      <c r="O99" s="377"/>
      <c r="P99" s="368" t="str">
        <f>IF(G99="voldaan",3,IF(G99="niet voldaan",0,IF(G99="nvt","","")))</f>
        <v/>
      </c>
      <c r="Q99" s="367" t="str">
        <f>IF(G99="nvt","nvt",IF(P99=3,"uitstekend",IF(P99=0,"niet voldaan","")))</f>
        <v/>
      </c>
      <c r="R99" s="367"/>
      <c r="S99" s="368">
        <f t="shared" si="34"/>
        <v>0</v>
      </c>
      <c r="T99" s="382"/>
      <c r="U99" s="404"/>
    </row>
    <row r="100" spans="1:21" x14ac:dyDescent="0.3">
      <c r="A100" s="112"/>
      <c r="B100" s="31"/>
      <c r="C100" s="4" t="str">
        <f>'overzicht alle'!B72</f>
        <v>BIN 3.5*</v>
      </c>
      <c r="D100" s="219" t="str">
        <f>'overzicht alle'!C72</f>
        <v>Openen van ramen</v>
      </c>
      <c r="E100" s="101" t="str">
        <f>'overzicht alle'!E72</f>
        <v>verplicht</v>
      </c>
      <c r="F100" s="101" t="str">
        <f>'overzicht alle'!F72</f>
        <v>voldaan</v>
      </c>
      <c r="G100" s="370"/>
      <c r="H100" s="25">
        <v>3</v>
      </c>
      <c r="I100" s="27"/>
      <c r="J100" s="327" t="str">
        <f t="shared" si="33"/>
        <v/>
      </c>
      <c r="K100" s="34" t="str">
        <f t="shared" si="32"/>
        <v/>
      </c>
      <c r="L100" s="17">
        <f>R100</f>
        <v>0</v>
      </c>
      <c r="M100" s="361"/>
      <c r="N100" s="376"/>
      <c r="O100" s="377"/>
      <c r="P100" s="368" t="str">
        <f t="shared" ref="P100" si="37">IF(G100="voldaan",3,IF(G100="niet voldaan",0,IF(G100="nvt",0,"")))</f>
        <v/>
      </c>
      <c r="Q100" s="367" t="str">
        <f t="shared" ref="Q100" si="38">IF(G100="nvt","nvt",IF(P100=3,"uitstekend",IF(P100=0,"niet voldaan","")))</f>
        <v/>
      </c>
      <c r="R100" s="367"/>
      <c r="S100" s="368">
        <f t="shared" si="34"/>
        <v>0</v>
      </c>
      <c r="T100" s="382"/>
      <c r="U100" s="404"/>
    </row>
    <row r="101" spans="1:21" customFormat="1" ht="13.8" customHeight="1" x14ac:dyDescent="0.3">
      <c r="A101" s="30"/>
      <c r="B101" s="263" t="s">
        <v>437</v>
      </c>
      <c r="C101" s="228"/>
      <c r="D101" s="231"/>
      <c r="E101" s="232"/>
      <c r="F101" s="232"/>
      <c r="G101" s="385"/>
      <c r="H101" s="234"/>
      <c r="I101" s="235"/>
      <c r="J101" s="338"/>
      <c r="K101" s="232" t="str">
        <f t="shared" si="32"/>
        <v/>
      </c>
      <c r="L101" s="232"/>
      <c r="M101" s="395" t="str">
        <f>IF(K101="nvt","pass",IF(P101="","",IF(P101&gt;=U101,"pass","niet voldaan")))</f>
        <v/>
      </c>
      <c r="N101" s="364"/>
      <c r="O101" s="368"/>
      <c r="P101" s="368"/>
      <c r="Q101" s="367" t="str">
        <f>IF(Q102="nvt","",IF(Q102="goed","goed",IF(Q102="beter","beter",IF(Q102="uitstekend","uitstekend",IF(Q102="","","niet voldaan")))))</f>
        <v/>
      </c>
      <c r="R101" s="367"/>
      <c r="S101" s="367"/>
      <c r="T101" s="382"/>
      <c r="U101" s="405"/>
    </row>
    <row r="102" spans="1:21" x14ac:dyDescent="0.3">
      <c r="A102" s="112"/>
      <c r="B102" s="220" t="s">
        <v>191</v>
      </c>
      <c r="C102" s="221" t="str">
        <f>C100</f>
        <v>BIN 3.5*</v>
      </c>
      <c r="D102" s="225" t="str">
        <f>D100</f>
        <v>Openen van ramen</v>
      </c>
      <c r="E102" s="101" t="s">
        <v>201</v>
      </c>
      <c r="F102" s="101" t="s">
        <v>29</v>
      </c>
      <c r="G102" s="370"/>
      <c r="H102" s="25">
        <v>3</v>
      </c>
      <c r="I102" s="27"/>
      <c r="J102" s="327" t="str">
        <f t="shared" ref="J102" si="39">P102</f>
        <v/>
      </c>
      <c r="K102" s="34" t="str">
        <f t="shared" si="32"/>
        <v/>
      </c>
      <c r="L102" s="17">
        <f>R102</f>
        <v>0</v>
      </c>
      <c r="M102" s="361"/>
      <c r="N102" s="376"/>
      <c r="O102" s="377"/>
      <c r="P102" s="368" t="str">
        <f>IF(G102="goed",1,IF(G102="beter",2,IF(G102="uitstekend",3,IF(G102="nvt","nvt",""))))</f>
        <v/>
      </c>
      <c r="Q102" s="367" t="str">
        <f>IF(G102="nvt","nvt",IF(P102=3,"uitstekend",IF(P102=0,"niet voldaan","")))</f>
        <v/>
      </c>
      <c r="R102" s="367"/>
      <c r="S102" s="368">
        <f>R102</f>
        <v>0</v>
      </c>
      <c r="T102" s="382" t="str">
        <f>IF(G102="nvt",0,IF(G102="goed",1,IF(G102="beter",2,IF(G102="uitstekend",3,""))))</f>
        <v/>
      </c>
      <c r="U102" s="404"/>
    </row>
    <row r="103" spans="1:21" customFormat="1" ht="13.8" customHeight="1" x14ac:dyDescent="0.3">
      <c r="A103" s="30"/>
      <c r="B103" s="227"/>
      <c r="C103" s="228"/>
      <c r="D103" s="231"/>
      <c r="E103" s="232"/>
      <c r="F103" s="232"/>
      <c r="G103" s="385"/>
      <c r="H103" s="234"/>
      <c r="I103" s="235"/>
      <c r="J103" s="338"/>
      <c r="K103" s="232" t="str">
        <f t="shared" si="32"/>
        <v/>
      </c>
      <c r="L103" s="232"/>
      <c r="M103" s="395" t="str">
        <f>IF(K103="nvt","pass",IF(P103="","",IF(P103&gt;=U103,"pass","niet voldaan")))</f>
        <v/>
      </c>
      <c r="N103" s="364"/>
      <c r="O103" s="368"/>
      <c r="P103" s="368"/>
      <c r="Q103" s="367" t="str">
        <f>IF(Q104="nvt","",IF(Q104="goed","goed",IF(Q104="beter","beter",IF(Q104="uitstekend","uitstekend",IF(Q104="","","niet voldaan")))))</f>
        <v/>
      </c>
      <c r="R103" s="367"/>
      <c r="S103" s="367"/>
      <c r="T103" s="382"/>
      <c r="U103" s="405"/>
    </row>
    <row r="104" spans="1:21" x14ac:dyDescent="0.3">
      <c r="A104" s="112"/>
      <c r="B104" s="220" t="s">
        <v>191</v>
      </c>
      <c r="C104" s="221" t="s">
        <v>285</v>
      </c>
      <c r="D104" s="225" t="str">
        <f>'overzicht alle'!C68</f>
        <v>Klassen van de binnenluchtkwaliteit</v>
      </c>
      <c r="E104" s="101" t="s">
        <v>31</v>
      </c>
      <c r="F104" s="101" t="s">
        <v>1</v>
      </c>
      <c r="G104" s="370"/>
      <c r="H104" s="25">
        <v>3</v>
      </c>
      <c r="I104" s="27"/>
      <c r="J104" s="327" t="str">
        <f t="shared" ref="J104" si="40">P104</f>
        <v/>
      </c>
      <c r="K104" s="34" t="str">
        <f t="shared" si="32"/>
        <v/>
      </c>
      <c r="L104" s="17">
        <f>R104</f>
        <v>0</v>
      </c>
      <c r="M104" s="361"/>
      <c r="N104" s="376"/>
      <c r="O104" s="377"/>
      <c r="P104" s="368" t="str">
        <f>IF(G104="goed",1,IF(G104="beter",2,IF(G104="uitstekend",3,IF(G104="nvt","nvt",""))))</f>
        <v/>
      </c>
      <c r="Q104" s="383" t="str">
        <f>IF(G104="nvt","nvt",IF(J104=0,"niet voldaan",IF(J104=1,"goed",IF(J104=2,"beter",IF(J104=3,"uitstekend","")))))</f>
        <v/>
      </c>
      <c r="R104" s="367"/>
      <c r="S104" s="368">
        <f>R104</f>
        <v>0</v>
      </c>
      <c r="T104" s="382" t="str">
        <f>IF(G104="nvt",0,IF(G104="goed",1,IF(G104="beter",2,IF(G104="uitstekend",3,""))))</f>
        <v/>
      </c>
      <c r="U104" s="404"/>
    </row>
    <row r="105" spans="1:21" customFormat="1" ht="13.8" customHeight="1" x14ac:dyDescent="0.3">
      <c r="A105" s="30"/>
      <c r="B105" s="227"/>
      <c r="C105" s="228"/>
      <c r="D105" s="231"/>
      <c r="E105" s="232"/>
      <c r="F105" s="232"/>
      <c r="G105" s="385"/>
      <c r="H105" s="234"/>
      <c r="I105" s="235"/>
      <c r="J105" s="338"/>
      <c r="K105" s="232" t="str">
        <f t="shared" si="32"/>
        <v/>
      </c>
      <c r="L105" s="232"/>
      <c r="M105" s="395" t="str">
        <f>IF(K105="nvt","pass",IF(P105="","",IF(P105&gt;=U105,"pass","niet voldaan")))</f>
        <v/>
      </c>
      <c r="N105" s="364"/>
      <c r="O105" s="368"/>
      <c r="P105" s="368"/>
      <c r="Q105" s="367" t="str">
        <f>IF(Q106="nvt","",IF(Q106="goed","goed",IF(Q106="beter","beter",IF(Q106="uitstekend","uitstekend",IF(Q106="","","niet voldaan")))))</f>
        <v/>
      </c>
      <c r="R105" s="367"/>
      <c r="S105" s="367"/>
      <c r="T105" s="382"/>
      <c r="U105" s="405"/>
    </row>
    <row r="106" spans="1:21" x14ac:dyDescent="0.3">
      <c r="A106" s="112"/>
      <c r="B106" s="264" t="s">
        <v>193</v>
      </c>
      <c r="C106" s="275" t="str">
        <f>C97</f>
        <v>BIN 3.2*</v>
      </c>
      <c r="D106" s="274" t="str">
        <f>D97</f>
        <v>Voorkomen van vervuilings- en verontreinigingsbronnen</v>
      </c>
      <c r="E106" s="101" t="s">
        <v>31</v>
      </c>
      <c r="F106" s="101" t="s">
        <v>43</v>
      </c>
      <c r="G106" s="370"/>
      <c r="H106" s="25">
        <v>3</v>
      </c>
      <c r="I106" s="27"/>
      <c r="J106" s="327" t="str">
        <f t="shared" ref="J106" si="41">P106</f>
        <v/>
      </c>
      <c r="K106" s="34" t="str">
        <f t="shared" si="32"/>
        <v/>
      </c>
      <c r="L106" s="17">
        <f>R106</f>
        <v>0</v>
      </c>
      <c r="M106" s="361"/>
      <c r="N106" s="376"/>
      <c r="O106" s="377"/>
      <c r="P106" s="368" t="str">
        <f>IF(G106="goed",1,IF(G106="beter",2,IF(G106="uitstekend",3,IF(G106="nvt","nvt",""))))</f>
        <v/>
      </c>
      <c r="Q106" s="383" t="str">
        <f>IF(G106="nvt","nvt",IF(J106=0,"niet voldaan",IF(J106=1,"goed",IF(J106=2,"beter",IF(J106=3,"uitstekend","")))))</f>
        <v/>
      </c>
      <c r="R106" s="367"/>
      <c r="S106" s="368">
        <f>R106</f>
        <v>0</v>
      </c>
      <c r="T106" s="382" t="str">
        <f>IF(G106="nvt",0,IF(G106="goed",1,IF(G106="beter",2,IF(G106="uitstekend",3,""))))</f>
        <v/>
      </c>
      <c r="U106" s="404"/>
    </row>
    <row r="107" spans="1:21" customFormat="1" ht="13.8" customHeight="1" x14ac:dyDescent="0.3">
      <c r="A107" s="30"/>
      <c r="B107" s="227"/>
      <c r="C107" s="228"/>
      <c r="D107" s="231"/>
      <c r="E107" s="232"/>
      <c r="F107" s="232"/>
      <c r="G107" s="385"/>
      <c r="H107" s="234"/>
      <c r="I107" s="235"/>
      <c r="J107" s="338"/>
      <c r="K107" s="232" t="str">
        <f t="shared" si="32"/>
        <v/>
      </c>
      <c r="L107" s="232"/>
      <c r="M107" s="395" t="str">
        <f>IF(K107="nvt","pass",IF(P107="","",IF(P107&gt;=U107,"pass","niet voldaan")))</f>
        <v/>
      </c>
      <c r="N107" s="364"/>
      <c r="O107" s="368"/>
      <c r="P107" s="368"/>
      <c r="Q107" s="367" t="str">
        <f>IF(Q108="nvt","",IF(Q108="goed","goed",IF(Q108="beter","beter",IF(Q108="uitstekend","uitstekend",IF(Q108="","","niet voldaan")))))</f>
        <v/>
      </c>
      <c r="R107" s="367"/>
      <c r="S107" s="367"/>
      <c r="T107" s="382"/>
      <c r="U107" s="405"/>
    </row>
    <row r="108" spans="1:21" x14ac:dyDescent="0.3">
      <c r="A108" s="112"/>
      <c r="B108" s="220" t="s">
        <v>192</v>
      </c>
      <c r="C108" s="221" t="str">
        <f>C98</f>
        <v>BIN 3.3*</v>
      </c>
      <c r="D108" s="219" t="str">
        <f>D98</f>
        <v>Beperken van de emissies van bouwproducten in het binnenmilieu</v>
      </c>
      <c r="E108" s="101" t="s">
        <v>201</v>
      </c>
      <c r="F108" s="101" t="s">
        <v>29</v>
      </c>
      <c r="G108" s="370"/>
      <c r="H108" s="25">
        <v>3</v>
      </c>
      <c r="I108" s="27"/>
      <c r="J108" s="327" t="str">
        <f t="shared" ref="J108" si="42">P108</f>
        <v/>
      </c>
      <c r="K108" s="34" t="str">
        <f t="shared" si="32"/>
        <v/>
      </c>
      <c r="L108" s="17">
        <f>R108</f>
        <v>0</v>
      </c>
      <c r="M108" s="361"/>
      <c r="N108" s="376"/>
      <c r="O108" s="377"/>
      <c r="P108" s="368" t="str">
        <f>IF(G108="goed",1,IF(G108="beter",2,IF(G108="uitstekend",3,IF(G108="nvt","nvt",""))))</f>
        <v/>
      </c>
      <c r="Q108" s="367" t="str">
        <f>IF(G108="nvt","nvt",IF(P108=3,"uitstekend",IF(P108=0,"niet voldaan","")))</f>
        <v/>
      </c>
      <c r="R108" s="367"/>
      <c r="S108" s="368">
        <f>R108</f>
        <v>0</v>
      </c>
      <c r="T108" s="382" t="str">
        <f>IF(G108="nvt",0,IF(G108="goed",1,IF(G108="beter",2,IF(G108="uitstekend",3,""))))</f>
        <v/>
      </c>
      <c r="U108" s="404"/>
    </row>
    <row r="109" spans="1:21" customFormat="1" ht="13.8" customHeight="1" x14ac:dyDescent="0.3">
      <c r="A109" s="30"/>
      <c r="B109" s="227"/>
      <c r="C109" s="228"/>
      <c r="D109" s="231"/>
      <c r="E109" s="232"/>
      <c r="F109" s="232"/>
      <c r="G109" s="385"/>
      <c r="H109" s="234"/>
      <c r="I109" s="235"/>
      <c r="J109" s="338"/>
      <c r="K109" s="232" t="str">
        <f t="shared" si="32"/>
        <v/>
      </c>
      <c r="L109" s="232"/>
      <c r="M109" s="395" t="str">
        <f>IF(K109="nvt","pass",IF(P109="","",IF(P109&gt;=U109,"pass","niet voldaan")))</f>
        <v/>
      </c>
      <c r="N109" s="364"/>
      <c r="O109" s="368"/>
      <c r="P109" s="368"/>
      <c r="Q109" s="367" t="str">
        <f>IF(Q110="nvt","",IF(Q110="goed","goed",IF(Q110="beter","beter",IF(Q110="uitstekend","uitstekend",IF(Q110="","","niet voldaan")))))</f>
        <v/>
      </c>
      <c r="R109" s="367"/>
      <c r="S109" s="367"/>
      <c r="T109" s="382"/>
      <c r="U109" s="405"/>
    </row>
    <row r="110" spans="1:21" x14ac:dyDescent="0.3">
      <c r="A110" s="112"/>
      <c r="B110" s="264" t="s">
        <v>193</v>
      </c>
      <c r="C110" s="275" t="str">
        <f>C108</f>
        <v>BIN 3.3*</v>
      </c>
      <c r="D110" s="274" t="str">
        <f>D108</f>
        <v>Beperken van de emissies van bouwproducten in het binnenmilieu</v>
      </c>
      <c r="E110" s="101" t="s">
        <v>201</v>
      </c>
      <c r="F110" s="101" t="s">
        <v>29</v>
      </c>
      <c r="G110" s="370"/>
      <c r="H110" s="25">
        <v>3</v>
      </c>
      <c r="I110" s="27"/>
      <c r="J110" s="327" t="str">
        <f t="shared" ref="J110" si="43">P110</f>
        <v/>
      </c>
      <c r="K110" s="34" t="str">
        <f t="shared" si="32"/>
        <v/>
      </c>
      <c r="L110" s="17">
        <f>R110</f>
        <v>0</v>
      </c>
      <c r="M110" s="361"/>
      <c r="N110" s="376"/>
      <c r="O110" s="377"/>
      <c r="P110" s="368" t="str">
        <f>IF(G110="goed",1,IF(G110="beter",2,IF(G110="uitstekend",3,IF(G110="nvt","nvt",""))))</f>
        <v/>
      </c>
      <c r="Q110" s="367" t="str">
        <f>IF(G110="nvt","nvt",IF(P110=3,"uitstekend",IF(P110=0,"niet voldaan","")))</f>
        <v/>
      </c>
      <c r="R110" s="367"/>
      <c r="S110" s="368">
        <f>R110</f>
        <v>0</v>
      </c>
      <c r="T110" s="382" t="str">
        <f>IF(G110="nvt",0,IF(G110="goed",1,IF(G110="beter",2,IF(G110="uitstekend",3,""))))</f>
        <v/>
      </c>
      <c r="U110" s="404"/>
    </row>
    <row r="111" spans="1:21" x14ac:dyDescent="0.3">
      <c r="A111" s="23"/>
      <c r="B111" s="23"/>
      <c r="C111" s="23"/>
      <c r="D111" s="23"/>
      <c r="E111" s="23"/>
      <c r="F111" s="23"/>
      <c r="G111" s="362"/>
      <c r="H111" s="23"/>
      <c r="I111" s="23"/>
      <c r="J111" s="340"/>
      <c r="K111" s="23"/>
      <c r="L111" s="23"/>
      <c r="M111" s="361"/>
      <c r="N111" s="376"/>
      <c r="O111" s="377"/>
      <c r="P111" s="368"/>
      <c r="Q111" s="367"/>
      <c r="R111" s="367"/>
      <c r="S111" s="368"/>
      <c r="T111" s="382"/>
      <c r="U111" s="404"/>
    </row>
    <row r="112" spans="1:21" customFormat="1" ht="13.8" customHeight="1" x14ac:dyDescent="0.3">
      <c r="A112" s="30"/>
      <c r="B112" s="256"/>
      <c r="C112" s="257" t="str">
        <f>'overzicht alle'!B73</f>
        <v>BIN 4*</v>
      </c>
      <c r="D112" s="257" t="str">
        <f>'overzicht alle'!C73</f>
        <v>Visueel comfort</v>
      </c>
      <c r="E112" s="257"/>
      <c r="F112" s="258" t="str">
        <f>'overzicht alle'!F73</f>
        <v>beter</v>
      </c>
      <c r="G112" s="394"/>
      <c r="H112" s="257"/>
      <c r="I112" s="257"/>
      <c r="J112" s="335"/>
      <c r="K112" s="320" t="str">
        <f>Q112</f>
        <v/>
      </c>
      <c r="L112" s="258"/>
      <c r="M112" s="395" t="str">
        <f>IF(K112="nvt","pass",IF(P112="","",IF(P112&gt;=U112,"pass","niet voldaan")))</f>
        <v/>
      </c>
      <c r="N112" s="364"/>
      <c r="O112" s="368"/>
      <c r="P112" s="368" t="str" cm="1">
        <f t="array" ref="P112">IF(OR(P115:P122=0,P113=0),0,IF(AND(P113=3,P115:P122=3,OR(P114=0,P114="")),2,IF(AND(P113=3,P115:P122=3,P114&gt;0.5),3,"")))</f>
        <v/>
      </c>
      <c r="Q112" s="367" t="str">
        <f>IF(P112="","",IF(P112&lt;1,"niet voldaan",IF(P112&lt;2,"goed",IF(P112&lt;3,"beter","uitstekend"))))</f>
        <v/>
      </c>
      <c r="R112" s="367"/>
      <c r="S112" s="367"/>
      <c r="T112" s="382"/>
      <c r="U112" s="405">
        <f>IF(F112="uitstekend",3,IF(F112="beter",2,IF(F112="goed",1,0)))</f>
        <v>2</v>
      </c>
    </row>
    <row r="113" spans="1:21" x14ac:dyDescent="0.3">
      <c r="A113" s="112"/>
      <c r="B113" s="31"/>
      <c r="C113" s="4" t="str">
        <f>'overzicht alle'!B74</f>
        <v>BIN 4.1.1*</v>
      </c>
      <c r="D113" s="219" t="str">
        <f>'overzicht alle'!C74</f>
        <v>Daglichttoetreding</v>
      </c>
      <c r="E113" s="101" t="str">
        <f>'overzicht alle'!E74</f>
        <v>verplicht</v>
      </c>
      <c r="F113" s="101" t="str">
        <f>'overzicht alle'!F74</f>
        <v>voldaan</v>
      </c>
      <c r="G113" s="370"/>
      <c r="H113" s="25"/>
      <c r="I113" s="27"/>
      <c r="J113" s="327" t="str">
        <f t="shared" ref="J113:J122" si="44">P113</f>
        <v/>
      </c>
      <c r="K113" s="34" t="str">
        <f t="shared" ref="K113:L122" si="45">Q113</f>
        <v/>
      </c>
      <c r="L113" s="17">
        <f t="shared" si="45"/>
        <v>0</v>
      </c>
      <c r="M113" s="361"/>
      <c r="N113" s="376"/>
      <c r="O113" s="377"/>
      <c r="P113" s="368" t="str">
        <f t="shared" ref="P113" si="46">IF(G113="voldaan",3,IF(G113="niet voldaan",0,IF(G113="nvt",0,"")))</f>
        <v/>
      </c>
      <c r="Q113" s="367" t="str">
        <f t="shared" ref="Q113" si="47">IF(G113="nvt","nvt",IF(P113=3,"uitstekend",IF(P113=0,"niet voldaan","")))</f>
        <v/>
      </c>
      <c r="R113" s="367"/>
      <c r="S113" s="368">
        <f t="shared" ref="S113:S122" si="48">R113</f>
        <v>0</v>
      </c>
      <c r="T113" s="382"/>
      <c r="U113" s="404"/>
    </row>
    <row r="114" spans="1:21" x14ac:dyDescent="0.3">
      <c r="A114" s="112"/>
      <c r="B114" s="31"/>
      <c r="C114" s="4" t="str">
        <f>'overzicht alle'!B75</f>
        <v>BIN 4.1.2*</v>
      </c>
      <c r="D114" s="219" t="str">
        <f>'overzicht alle'!C75</f>
        <v>Verhoogde daglichtblootstelling</v>
      </c>
      <c r="E114" s="101" t="str">
        <f>'overzicht alle'!E75</f>
        <v>vrij</v>
      </c>
      <c r="F114" s="101" t="str">
        <f>'overzicht alle'!F75</f>
        <v>goed</v>
      </c>
      <c r="G114" s="370"/>
      <c r="H114" s="25">
        <v>3</v>
      </c>
      <c r="I114" s="27"/>
      <c r="J114" s="327" t="str">
        <f t="shared" si="44"/>
        <v/>
      </c>
      <c r="K114" s="34" t="str">
        <f t="shared" si="45"/>
        <v/>
      </c>
      <c r="L114" s="17">
        <f t="shared" si="45"/>
        <v>0</v>
      </c>
      <c r="M114" s="361"/>
      <c r="N114" s="376"/>
      <c r="O114" s="377"/>
      <c r="P114" s="368" t="str">
        <f>IF(G114="goed",1,IF(G114="beter",2,IF(G114="uitstekend",3,IF(G114="nvt",0,""))))</f>
        <v/>
      </c>
      <c r="Q114" s="383" t="str">
        <f>IF(G114="nvt","nvt",IF(J114=0,"niet voldaan",IF(J114=1,"goed",IF(J114=2,"beter",IF(J114=3,"uitstekend","")))))</f>
        <v/>
      </c>
      <c r="R114" s="367"/>
      <c r="S114" s="368">
        <f>R114</f>
        <v>0</v>
      </c>
      <c r="T114" s="382" t="str">
        <f>IF(G114="nvt",0,IF(G114="goed",1,IF(G114="beter",2,IF(G114="uitstekend",3,""))))</f>
        <v/>
      </c>
      <c r="U114" s="404"/>
    </row>
    <row r="115" spans="1:21" x14ac:dyDescent="0.3">
      <c r="A115" s="112"/>
      <c r="B115" s="31"/>
      <c r="C115" s="4" t="str">
        <f>'overzicht alle'!B76</f>
        <v>BIN 4.2*</v>
      </c>
      <c r="D115" s="219" t="str">
        <f>'overzicht alle'!C76</f>
        <v>Verblinding</v>
      </c>
      <c r="E115" s="101" t="str">
        <f>'overzicht alle'!E76</f>
        <v>verplicht</v>
      </c>
      <c r="F115" s="101" t="str">
        <f>'overzicht alle'!F76</f>
        <v>voldaan</v>
      </c>
      <c r="G115" s="370"/>
      <c r="H115" s="25">
        <v>3</v>
      </c>
      <c r="I115" s="27"/>
      <c r="J115" s="327" t="str">
        <f t="shared" si="44"/>
        <v/>
      </c>
      <c r="K115" s="34" t="str">
        <f t="shared" si="45"/>
        <v/>
      </c>
      <c r="L115" s="17">
        <f t="shared" si="45"/>
        <v>0</v>
      </c>
      <c r="M115" s="361"/>
      <c r="N115" s="376"/>
      <c r="O115" s="377"/>
      <c r="P115" s="368" t="str">
        <f t="shared" ref="P115:P122" si="49">IF(G115="voldaan",3,IF(G115="niet voldaan",0,IF(G115="nvt",0,"")))</f>
        <v/>
      </c>
      <c r="Q115" s="367" t="str">
        <f t="shared" ref="Q115:Q122" si="50">IF(G115="nvt","nvt",IF(P115=3,"uitstekend",IF(P115=0,"niet voldaan","")))</f>
        <v/>
      </c>
      <c r="R115" s="367"/>
      <c r="S115" s="368">
        <f t="shared" si="48"/>
        <v>0</v>
      </c>
      <c r="T115" s="382"/>
      <c r="U115" s="404"/>
    </row>
    <row r="116" spans="1:21" x14ac:dyDescent="0.3">
      <c r="A116" s="112"/>
      <c r="B116" s="31"/>
      <c r="C116" s="4" t="str">
        <f>'overzicht alle'!B77</f>
        <v>BIN 4.3*</v>
      </c>
      <c r="D116" s="219" t="str">
        <f>'overzicht alle'!C77</f>
        <v>Basiseisen kunstlicht conform NBN EN 12464-1/2 </v>
      </c>
      <c r="E116" s="101" t="str">
        <f>'overzicht alle'!E77</f>
        <v>verplicht</v>
      </c>
      <c r="F116" s="101" t="str">
        <f>'overzicht alle'!F77</f>
        <v>voldaan</v>
      </c>
      <c r="G116" s="370"/>
      <c r="H116" s="25">
        <v>3</v>
      </c>
      <c r="I116" s="27"/>
      <c r="J116" s="327" t="str">
        <f t="shared" si="44"/>
        <v/>
      </c>
      <c r="K116" s="34" t="str">
        <f t="shared" si="45"/>
        <v/>
      </c>
      <c r="L116" s="17">
        <f t="shared" si="45"/>
        <v>0</v>
      </c>
      <c r="M116" s="361"/>
      <c r="N116" s="376"/>
      <c r="O116" s="377"/>
      <c r="P116" s="368" t="str">
        <f t="shared" si="49"/>
        <v/>
      </c>
      <c r="Q116" s="367" t="str">
        <f t="shared" si="50"/>
        <v/>
      </c>
      <c r="R116" s="367"/>
      <c r="S116" s="368">
        <f t="shared" si="48"/>
        <v>0</v>
      </c>
      <c r="T116" s="382"/>
      <c r="U116" s="404"/>
    </row>
    <row r="117" spans="1:21" x14ac:dyDescent="0.3">
      <c r="A117" s="112"/>
      <c r="B117" s="31"/>
      <c r="C117" s="4" t="str">
        <f>'overzicht alle'!B78</f>
        <v>BIN 4.4*</v>
      </c>
      <c r="D117" s="219" t="str">
        <f>'overzicht alle'!C78</f>
        <v>(Uit)Zicht</v>
      </c>
      <c r="E117" s="101" t="str">
        <f>'overzicht alle'!E78</f>
        <v>verplicht</v>
      </c>
      <c r="F117" s="101" t="str">
        <f>'overzicht alle'!F78</f>
        <v>voldaan</v>
      </c>
      <c r="G117" s="370"/>
      <c r="H117" s="25">
        <v>3</v>
      </c>
      <c r="I117" s="27"/>
      <c r="J117" s="327" t="str">
        <f t="shared" si="44"/>
        <v/>
      </c>
      <c r="K117" s="34" t="str">
        <f t="shared" si="45"/>
        <v/>
      </c>
      <c r="L117" s="17">
        <f t="shared" si="45"/>
        <v>0</v>
      </c>
      <c r="M117" s="361"/>
      <c r="N117" s="376"/>
      <c r="O117" s="377"/>
      <c r="P117" s="368" t="str">
        <f t="shared" si="49"/>
        <v/>
      </c>
      <c r="Q117" s="367" t="str">
        <f t="shared" si="50"/>
        <v/>
      </c>
      <c r="R117" s="367"/>
      <c r="S117" s="368">
        <f t="shared" si="48"/>
        <v>0</v>
      </c>
      <c r="T117" s="382"/>
      <c r="U117" s="404"/>
    </row>
    <row r="118" spans="1:21" x14ac:dyDescent="0.3">
      <c r="A118" s="112"/>
      <c r="B118" s="31"/>
      <c r="C118" s="4" t="str">
        <f>'overzicht alle'!B79</f>
        <v>BIN 4.5*</v>
      </c>
      <c r="D118" s="219" t="str">
        <f>'overzicht alle'!C79</f>
        <v>Zonlichttoetreding</v>
      </c>
      <c r="E118" s="101" t="str">
        <f>'overzicht alle'!E79</f>
        <v>verplicht</v>
      </c>
      <c r="F118" s="101" t="str">
        <f>'overzicht alle'!F79</f>
        <v>voldaan</v>
      </c>
      <c r="G118" s="370"/>
      <c r="H118" s="25">
        <v>3</v>
      </c>
      <c r="I118" s="27"/>
      <c r="J118" s="327" t="str">
        <f t="shared" si="44"/>
        <v/>
      </c>
      <c r="K118" s="34" t="str">
        <f t="shared" si="45"/>
        <v/>
      </c>
      <c r="L118" s="17">
        <f t="shared" si="45"/>
        <v>0</v>
      </c>
      <c r="M118" s="361"/>
      <c r="N118" s="376"/>
      <c r="O118" s="377"/>
      <c r="P118" s="368" t="str">
        <f t="shared" si="49"/>
        <v/>
      </c>
      <c r="Q118" s="367" t="str">
        <f t="shared" si="50"/>
        <v/>
      </c>
      <c r="R118" s="367"/>
      <c r="S118" s="368">
        <f t="shared" si="48"/>
        <v>0</v>
      </c>
      <c r="T118" s="382"/>
      <c r="U118" s="404"/>
    </row>
    <row r="119" spans="1:21" x14ac:dyDescent="0.3">
      <c r="A119" s="112"/>
      <c r="B119" s="31"/>
      <c r="C119" s="4" t="str">
        <f>'overzicht alle'!B80</f>
        <v>BIN 4.6*</v>
      </c>
      <c r="D119" s="219" t="str">
        <f>'overzicht alle'!C80</f>
        <v>Zicht naar buiten bij gesloten zonnewering</v>
      </c>
      <c r="E119" s="101" t="str">
        <f>'overzicht alle'!E80</f>
        <v>verplicht</v>
      </c>
      <c r="F119" s="101" t="str">
        <f>'overzicht alle'!F80</f>
        <v>voldaan</v>
      </c>
      <c r="G119" s="370"/>
      <c r="H119" s="25"/>
      <c r="I119" s="27"/>
      <c r="J119" s="327" t="str">
        <f t="shared" si="44"/>
        <v/>
      </c>
      <c r="K119" s="34" t="str">
        <f t="shared" si="45"/>
        <v/>
      </c>
      <c r="L119" s="17">
        <f t="shared" si="45"/>
        <v>0</v>
      </c>
      <c r="M119" s="361"/>
      <c r="N119" s="376"/>
      <c r="O119" s="377"/>
      <c r="P119" s="368" t="str">
        <f t="shared" si="49"/>
        <v/>
      </c>
      <c r="Q119" s="367" t="str">
        <f t="shared" si="50"/>
        <v/>
      </c>
      <c r="R119" s="367"/>
      <c r="S119" s="368">
        <f t="shared" si="48"/>
        <v>0</v>
      </c>
      <c r="T119" s="382"/>
      <c r="U119" s="404"/>
    </row>
    <row r="120" spans="1:21" x14ac:dyDescent="0.3">
      <c r="A120" s="112"/>
      <c r="B120" s="31"/>
      <c r="C120" s="4" t="str">
        <f>'overzicht alle'!B81</f>
        <v>BIN 4.7*</v>
      </c>
      <c r="D120" s="219" t="str">
        <f>'overzicht alle'!C81</f>
        <v>Betere kleurweergave kunstlicht</v>
      </c>
      <c r="E120" s="101" t="str">
        <f>'overzicht alle'!E81</f>
        <v>verplicht</v>
      </c>
      <c r="F120" s="101" t="str">
        <f>'overzicht alle'!F81</f>
        <v>voldaan</v>
      </c>
      <c r="G120" s="370"/>
      <c r="H120" s="25"/>
      <c r="I120" s="27"/>
      <c r="J120" s="327" t="str">
        <f t="shared" si="44"/>
        <v/>
      </c>
      <c r="K120" s="34" t="str">
        <f t="shared" si="45"/>
        <v/>
      </c>
      <c r="L120" s="17">
        <f t="shared" si="45"/>
        <v>0</v>
      </c>
      <c r="M120" s="361"/>
      <c r="N120" s="376"/>
      <c r="O120" s="377"/>
      <c r="P120" s="368" t="str">
        <f t="shared" si="49"/>
        <v/>
      </c>
      <c r="Q120" s="367" t="str">
        <f t="shared" si="50"/>
        <v/>
      </c>
      <c r="R120" s="367"/>
      <c r="S120" s="368">
        <f t="shared" si="48"/>
        <v>0</v>
      </c>
      <c r="T120" s="382"/>
      <c r="U120" s="404"/>
    </row>
    <row r="121" spans="1:21" x14ac:dyDescent="0.3">
      <c r="A121" s="112"/>
      <c r="B121" s="31"/>
      <c r="C121" s="4" t="str">
        <f>'overzicht alle'!B82</f>
        <v>BIN 4.8*</v>
      </c>
      <c r="D121" s="219" t="str">
        <f>'overzicht alle'!C82</f>
        <v>Kleurtemperatuur kunstlicht</v>
      </c>
      <c r="E121" s="101" t="str">
        <f>'overzicht alle'!E82</f>
        <v>verplicht</v>
      </c>
      <c r="F121" s="101" t="str">
        <f>'overzicht alle'!F82</f>
        <v>voldaan</v>
      </c>
      <c r="G121" s="370"/>
      <c r="H121" s="25"/>
      <c r="I121" s="27"/>
      <c r="J121" s="327" t="str">
        <f t="shared" si="44"/>
        <v/>
      </c>
      <c r="K121" s="34" t="str">
        <f t="shared" si="45"/>
        <v/>
      </c>
      <c r="L121" s="17">
        <f t="shared" si="45"/>
        <v>0</v>
      </c>
      <c r="M121" s="361"/>
      <c r="N121" s="376"/>
      <c r="O121" s="377"/>
      <c r="P121" s="368" t="str">
        <f t="shared" si="49"/>
        <v/>
      </c>
      <c r="Q121" s="367" t="str">
        <f t="shared" si="50"/>
        <v/>
      </c>
      <c r="R121" s="367"/>
      <c r="S121" s="368">
        <f t="shared" si="48"/>
        <v>0</v>
      </c>
      <c r="T121" s="382"/>
      <c r="U121" s="404"/>
    </row>
    <row r="122" spans="1:21" x14ac:dyDescent="0.3">
      <c r="A122" s="112"/>
      <c r="B122" s="31"/>
      <c r="C122" s="4" t="str">
        <f>'overzicht alle'!B83</f>
        <v>BIN 4.9*</v>
      </c>
      <c r="D122" s="219" t="str">
        <f>'overzicht alle'!C83</f>
        <v>Glaskeuze i.f.v. Kleurweergave</v>
      </c>
      <c r="E122" s="101" t="str">
        <f>'overzicht alle'!E83</f>
        <v>verplicht</v>
      </c>
      <c r="F122" s="101" t="str">
        <f>'overzicht alle'!F83</f>
        <v>voldaan</v>
      </c>
      <c r="G122" s="370"/>
      <c r="H122" s="25">
        <v>3</v>
      </c>
      <c r="I122" s="27"/>
      <c r="J122" s="327" t="str">
        <f t="shared" si="44"/>
        <v/>
      </c>
      <c r="K122" s="34" t="str">
        <f t="shared" si="45"/>
        <v/>
      </c>
      <c r="L122" s="17">
        <f t="shared" si="45"/>
        <v>0</v>
      </c>
      <c r="M122" s="361"/>
      <c r="N122" s="376"/>
      <c r="O122" s="377"/>
      <c r="P122" s="368" t="str">
        <f t="shared" si="49"/>
        <v/>
      </c>
      <c r="Q122" s="367" t="str">
        <f t="shared" si="50"/>
        <v/>
      </c>
      <c r="R122" s="367"/>
      <c r="S122" s="368">
        <f t="shared" si="48"/>
        <v>0</v>
      </c>
      <c r="T122" s="382"/>
      <c r="U122" s="404"/>
    </row>
    <row r="123" spans="1:21" x14ac:dyDescent="0.3">
      <c r="A123" s="23"/>
      <c r="B123" s="23"/>
      <c r="C123" s="23"/>
      <c r="D123" s="23"/>
      <c r="E123" s="23"/>
      <c r="F123" s="23"/>
      <c r="G123" s="362"/>
      <c r="H123" s="23"/>
      <c r="I123" s="23"/>
      <c r="J123" s="340"/>
      <c r="K123" s="23"/>
      <c r="L123" s="23"/>
      <c r="M123" s="361"/>
      <c r="N123" s="376"/>
      <c r="O123" s="377"/>
      <c r="P123" s="368"/>
      <c r="Q123" s="367"/>
      <c r="R123" s="367"/>
      <c r="S123" s="368"/>
      <c r="T123" s="382"/>
      <c r="U123" s="404"/>
    </row>
    <row r="124" spans="1:21" s="282" customFormat="1" ht="13.8" customHeight="1" x14ac:dyDescent="0.3">
      <c r="A124" s="30"/>
      <c r="B124" s="256"/>
      <c r="C124" s="257" t="str">
        <f>'overzicht alle'!B84</f>
        <v>BIN 5*</v>
      </c>
      <c r="D124" s="257" t="str">
        <f>'overzicht alle'!C84</f>
        <v>Straling</v>
      </c>
      <c r="E124" s="258"/>
      <c r="F124" s="258" t="str">
        <f>'overzicht alle'!F84</f>
        <v>uitstekend</v>
      </c>
      <c r="G124" s="394"/>
      <c r="H124" s="257"/>
      <c r="I124" s="257"/>
      <c r="J124" s="335"/>
      <c r="K124" s="320" t="str">
        <f t="shared" ref="K124" si="51">Q124</f>
        <v/>
      </c>
      <c r="L124" s="258"/>
      <c r="M124" s="395" t="str">
        <f>IF(K124="nvt","pass",IF(P124="","",IF(P124&gt;=U124,"pass","niet voldaan")))</f>
        <v/>
      </c>
      <c r="N124" s="364"/>
      <c r="O124" s="368"/>
      <c r="P124" s="368" t="str">
        <f>IF((P125=0),0,IFERROR(AVERAGE(P125),""))</f>
        <v/>
      </c>
      <c r="Q124" s="367" t="str">
        <f>IF(P124="","",IF(P124&lt;1,"niet voldaan",IF(P124&lt;2,"goed",IF(P124&lt;3,"beter","uitstekend"))))</f>
        <v/>
      </c>
      <c r="R124" s="367"/>
      <c r="S124" s="367"/>
      <c r="T124" s="382"/>
      <c r="U124" s="405">
        <f>IF(F124="uitstekend",3,IF(F124="beter",2,IF(F124="goed",1,0)))</f>
        <v>3</v>
      </c>
    </row>
    <row r="125" spans="1:21" x14ac:dyDescent="0.3">
      <c r="A125" s="112"/>
      <c r="B125" s="31"/>
      <c r="C125" s="4" t="str">
        <f>'overzicht alle'!B85</f>
        <v>BIN 5.1</v>
      </c>
      <c r="D125" s="219" t="str">
        <f>'overzicht alle'!C85</f>
        <v>Elektromagnetische straling van wisselspanning (50Hz)</v>
      </c>
      <c r="E125" s="101" t="str">
        <f>'overzicht alle'!E85</f>
        <v>verplicht</v>
      </c>
      <c r="F125" s="101" t="str">
        <f>'overzicht alle'!F85</f>
        <v>voldaan</v>
      </c>
      <c r="G125" s="370"/>
      <c r="H125" s="25"/>
      <c r="I125" s="27"/>
      <c r="J125" s="327" t="str">
        <f t="shared" ref="J125" si="52">P125</f>
        <v/>
      </c>
      <c r="K125" s="34"/>
      <c r="L125" s="17"/>
      <c r="M125" s="361"/>
      <c r="N125" s="376"/>
      <c r="O125" s="377"/>
      <c r="P125" s="368" t="str">
        <f t="shared" ref="P125" si="53">IF(G125="voldaan",3,IF(G125="niet voldaan",0,IF(G125="nvt",0,"")))</f>
        <v/>
      </c>
      <c r="Q125" s="367" t="str">
        <f t="shared" ref="Q125" si="54">IF(G125="nvt","nvt",IF(P125=3,"uitstekend",IF(P125=0,"niet voldaan","")))</f>
        <v/>
      </c>
      <c r="R125" s="367"/>
      <c r="S125" s="368">
        <f t="shared" ref="S125" si="55">R125</f>
        <v>0</v>
      </c>
      <c r="T125" s="382"/>
      <c r="U125" s="404"/>
    </row>
    <row r="126" spans="1:21" x14ac:dyDescent="0.3">
      <c r="A126" s="23"/>
      <c r="B126" s="23"/>
      <c r="C126" s="23"/>
      <c r="D126" s="23"/>
      <c r="E126" s="23"/>
      <c r="F126" s="23"/>
      <c r="G126" s="362"/>
      <c r="H126" s="23"/>
      <c r="I126" s="23"/>
      <c r="J126" s="340"/>
      <c r="K126" s="23"/>
      <c r="L126" s="23"/>
      <c r="M126" s="361"/>
      <c r="N126" s="376"/>
      <c r="O126" s="377"/>
      <c r="P126" s="368"/>
      <c r="Q126" s="367"/>
      <c r="R126" s="367"/>
      <c r="S126" s="368"/>
      <c r="T126" s="382"/>
      <c r="U126" s="404"/>
    </row>
    <row r="127" spans="1:21" customFormat="1" ht="13.8" customHeight="1" x14ac:dyDescent="0.3">
      <c r="A127" s="30"/>
      <c r="B127" s="256"/>
      <c r="C127" s="257" t="str">
        <f>'overzicht alle'!B86</f>
        <v>SOC 1</v>
      </c>
      <c r="D127" s="257" t="str">
        <f>'overzicht alle'!C86</f>
        <v>Erfgoedwaarde</v>
      </c>
      <c r="E127" s="257"/>
      <c r="F127" s="258" t="str">
        <f>'overzicht alle'!F86</f>
        <v>uitstekend</v>
      </c>
      <c r="G127" s="394"/>
      <c r="H127" s="257"/>
      <c r="I127" s="257"/>
      <c r="J127" s="335"/>
      <c r="K127" s="320" t="str">
        <f t="shared" ref="K127:K129" si="56">Q127</f>
        <v/>
      </c>
      <c r="L127" s="258"/>
      <c r="M127" s="395" t="str">
        <f>IF(K127="nvt","pass",IF(P127="","",IF(P127&gt;=U127,"pass","niet voldaan")))</f>
        <v/>
      </c>
      <c r="N127" s="364"/>
      <c r="O127" s="368"/>
      <c r="P127" s="368" t="str">
        <f>IF(OR(P128=0,P129=0),0,IFERROR(AVERAGE(P128:P129),""))</f>
        <v/>
      </c>
      <c r="Q127" s="367" t="str">
        <f>IF(AND(Q128="nvt",Q129="nvt"),"nvt",IF(P127="","",IF(P127&lt;1,"niet voldaan",IF(P127&lt;2,"goed",IF(P127&lt;3,"beter","uitstekend")))))</f>
        <v/>
      </c>
      <c r="R127" s="367"/>
      <c r="S127" s="367"/>
      <c r="T127" s="382"/>
      <c r="U127" s="405">
        <f>IF(F127="uitstekend",3,IF(F127="beter",2,IF(F127="goed",1,0)))</f>
        <v>3</v>
      </c>
    </row>
    <row r="128" spans="1:21" x14ac:dyDescent="0.3">
      <c r="A128" s="112"/>
      <c r="B128" s="31"/>
      <c r="C128" s="4" t="str">
        <f>'overzicht alle'!B87</f>
        <v>SOC 1.1</v>
      </c>
      <c r="D128" s="219" t="str">
        <f>'overzicht alle'!C87</f>
        <v>Inventaris &amp; analyse</v>
      </c>
      <c r="E128" s="101" t="str">
        <f>'overzicht alle'!E87</f>
        <v>verplicht</v>
      </c>
      <c r="F128" s="101" t="str">
        <f>'overzicht alle'!F87</f>
        <v>uitstekend</v>
      </c>
      <c r="G128" s="370"/>
      <c r="H128" s="25"/>
      <c r="I128" s="27"/>
      <c r="J128" s="327" t="str">
        <f t="shared" ref="J128:J129" si="57">P128</f>
        <v/>
      </c>
      <c r="K128" s="34" t="str">
        <f t="shared" si="56"/>
        <v/>
      </c>
      <c r="L128" s="17">
        <f>R128</f>
        <v>0</v>
      </c>
      <c r="M128" s="361"/>
      <c r="N128" s="376"/>
      <c r="O128" s="377"/>
      <c r="P128" s="368" t="str">
        <f>IF(G128="voldaan",3,IF(G128="niet voldaan",0,""))</f>
        <v/>
      </c>
      <c r="Q128" s="383" t="str">
        <f>IF(G128="nvt","nvt",IF(J128=0,"niet voldaan",IF(J128=1,"goed",IF(J128=2,"beter",IF(J128=3,"uitstekend","")))))</f>
        <v/>
      </c>
      <c r="R128" s="367"/>
      <c r="S128" s="368">
        <f>R128</f>
        <v>0</v>
      </c>
      <c r="T128" s="382"/>
      <c r="U128" s="404"/>
    </row>
    <row r="129" spans="1:21" x14ac:dyDescent="0.3">
      <c r="A129" s="112"/>
      <c r="B129" s="31"/>
      <c r="C129" s="4" t="str">
        <f>'overzicht alle'!B88</f>
        <v>SOC 1.2</v>
      </c>
      <c r="D129" s="219" t="str">
        <f>'overzicht alle'!C88</f>
        <v>Advies lokale overheid</v>
      </c>
      <c r="E129" s="101" t="str">
        <f>'overzicht alle'!E88</f>
        <v>verplicht</v>
      </c>
      <c r="F129" s="101" t="str">
        <f>'overzicht alle'!F88</f>
        <v>uitstekend</v>
      </c>
      <c r="G129" s="370"/>
      <c r="H129" s="25"/>
      <c r="I129" s="27"/>
      <c r="J129" s="327" t="str">
        <f t="shared" si="57"/>
        <v/>
      </c>
      <c r="K129" s="34" t="str">
        <f t="shared" si="56"/>
        <v/>
      </c>
      <c r="L129" s="17">
        <f>R129</f>
        <v>0</v>
      </c>
      <c r="M129" s="361"/>
      <c r="N129" s="376"/>
      <c r="O129" s="377"/>
      <c r="P129" s="368" t="str">
        <f>IF(G129="voldaan",3,IF(G129="niet voldaan",0,""))</f>
        <v/>
      </c>
      <c r="Q129" s="383" t="str">
        <f>IF(G129="nvt","nvt",IF(J129=0,"niet voldaan",IF(J129=1,"goed",IF(J129=2,"beter",IF(J129=3,"uitstekend","")))))</f>
        <v/>
      </c>
      <c r="R129" s="367"/>
      <c r="S129" s="368">
        <f>R129</f>
        <v>0</v>
      </c>
      <c r="T129" s="382"/>
      <c r="U129" s="404"/>
    </row>
    <row r="130" spans="1:21" x14ac:dyDescent="0.3">
      <c r="A130" s="23"/>
      <c r="B130" s="23"/>
      <c r="C130" s="23"/>
      <c r="D130" s="23"/>
      <c r="E130" s="23"/>
      <c r="F130" s="23"/>
      <c r="G130" s="362"/>
      <c r="H130" s="23"/>
      <c r="I130" s="23"/>
      <c r="J130" s="340"/>
      <c r="K130" s="23"/>
      <c r="L130" s="23"/>
      <c r="M130" s="361"/>
      <c r="N130" s="376"/>
      <c r="O130" s="377"/>
      <c r="P130" s="368"/>
      <c r="Q130" s="367"/>
      <c r="R130" s="367"/>
      <c r="S130" s="368"/>
      <c r="T130" s="382"/>
      <c r="U130" s="404"/>
    </row>
    <row r="131" spans="1:21" customFormat="1" ht="13.8" customHeight="1" x14ac:dyDescent="0.3">
      <c r="A131" s="30"/>
      <c r="B131" s="256"/>
      <c r="C131" s="257" t="str">
        <f>'overzicht alle'!B89</f>
        <v>SOC 2</v>
      </c>
      <c r="D131" s="257" t="str">
        <f>'overzicht alle'!C89</f>
        <v>Sociaal veilig ontwerpen</v>
      </c>
      <c r="E131" s="257"/>
      <c r="F131" s="258" t="str">
        <f>'overzicht alle'!F89</f>
        <v>beter</v>
      </c>
      <c r="G131" s="394"/>
      <c r="H131" s="257"/>
      <c r="I131" s="257"/>
      <c r="J131" s="335"/>
      <c r="K131" s="320" t="str">
        <f>Q131</f>
        <v/>
      </c>
      <c r="L131" s="258"/>
      <c r="M131" s="395" t="str">
        <f>IF(K131="nvt","pass",IF(P131="","",IF(P131&gt;=U131,"pass","niet voldaan")))</f>
        <v/>
      </c>
      <c r="N131" s="364"/>
      <c r="O131" s="368"/>
      <c r="P131" s="368" t="str">
        <f>P132</f>
        <v/>
      </c>
      <c r="Q131" s="367" t="str">
        <f>IF(P131="","",IF(P131&lt;1,"niet voldaan",IF(P131&lt;2,"goed",IF(P131&lt;3,"beter","uitstekend"))))</f>
        <v/>
      </c>
      <c r="R131" s="367"/>
      <c r="S131" s="367"/>
      <c r="T131" s="382" t="str">
        <f>IF(G131="niet voldaan",0,IF(G131="goed",1,IF(G131="beter",2,IF(G131="uitstekend",3,""))))</f>
        <v/>
      </c>
      <c r="U131" s="405">
        <f>IF(F131="uitstekend",3,IF(F131="beter",2,IF(F131="goed",1,0)))</f>
        <v>2</v>
      </c>
    </row>
    <row r="132" spans="1:21" x14ac:dyDescent="0.3">
      <c r="A132" s="112"/>
      <c r="B132" s="31"/>
      <c r="C132" s="4" t="str">
        <f>'overzicht alle'!B90</f>
        <v>SOC 2.1</v>
      </c>
      <c r="D132" s="219" t="str">
        <f>'overzicht alle'!C90</f>
        <v>checklist sociciaal veilig ontwerpen</v>
      </c>
      <c r="E132" s="101" t="str">
        <f>'overzicht alle'!E90</f>
        <v>verplicht</v>
      </c>
      <c r="F132" s="101" t="str">
        <f>'overzicht alle'!F90</f>
        <v>beter</v>
      </c>
      <c r="G132" s="370"/>
      <c r="H132" s="25"/>
      <c r="I132" s="27"/>
      <c r="J132" s="327" t="str">
        <f t="shared" ref="J132" si="58">P132</f>
        <v/>
      </c>
      <c r="K132" s="34" t="str">
        <f>Q132</f>
        <v/>
      </c>
      <c r="L132" s="17">
        <f>R132</f>
        <v>0</v>
      </c>
      <c r="M132" s="361"/>
      <c r="N132" s="376"/>
      <c r="O132" s="377"/>
      <c r="P132" s="368" t="str">
        <f>IF(G132="goed",1,IF(G132="beter",2,IF(G132="uitstekend",3,IF(G132="nvt",0,""))))</f>
        <v/>
      </c>
      <c r="Q132" s="383" t="str">
        <f>IF(G132="nvt","nvt",IF(J132=0,"niet voldaan",IF(J132=1,"goed",IF(J132=2,"beter",IF(J132=3,"uitstekend","")))))</f>
        <v/>
      </c>
      <c r="R132" s="367"/>
      <c r="S132" s="368">
        <f>R132</f>
        <v>0</v>
      </c>
      <c r="T132" s="382" t="str">
        <f>IF(G132="nvt",0,IF(G132="goed",1,IF(G132="beter",2,IF(G132="uitstekend",3,""))))</f>
        <v/>
      </c>
      <c r="U132" s="404"/>
    </row>
    <row r="133" spans="1:21" x14ac:dyDescent="0.3">
      <c r="A133" s="23"/>
      <c r="B133" s="23"/>
      <c r="C133" s="23"/>
      <c r="D133" s="23"/>
      <c r="E133" s="23"/>
      <c r="F133" s="23"/>
      <c r="G133" s="362"/>
      <c r="H133" s="23"/>
      <c r="I133" s="23"/>
      <c r="J133" s="340"/>
      <c r="K133" s="23"/>
      <c r="L133" s="23"/>
      <c r="M133" s="361"/>
      <c r="N133" s="376"/>
      <c r="O133" s="377"/>
      <c r="P133" s="368"/>
      <c r="Q133" s="367"/>
      <c r="R133" s="367"/>
      <c r="S133" s="368"/>
      <c r="T133" s="382"/>
      <c r="U133" s="404"/>
    </row>
    <row r="134" spans="1:21" customFormat="1" ht="13.8" customHeight="1" x14ac:dyDescent="0.3">
      <c r="A134" s="30"/>
      <c r="B134" s="256"/>
      <c r="C134" s="257" t="str">
        <f>'overzicht alle'!B91</f>
        <v>SOC3*</v>
      </c>
      <c r="D134" s="257" t="str">
        <f>'overzicht alle'!C91</f>
        <v>integrale toegankelijkheid</v>
      </c>
      <c r="E134" s="257"/>
      <c r="F134" s="258" t="str">
        <f>'overzicht alle'!F91</f>
        <v>beter</v>
      </c>
      <c r="G134" s="394"/>
      <c r="H134" s="257"/>
      <c r="I134" s="257"/>
      <c r="J134" s="335"/>
      <c r="K134" s="320" t="str">
        <f>Q134</f>
        <v/>
      </c>
      <c r="L134" s="258"/>
      <c r="M134" s="395" t="str">
        <f>IF(K134="nvt","pass",IF(P134="","",IF(P134&gt;=U134,"pass","niet voldaan")))</f>
        <v/>
      </c>
      <c r="N134" s="364"/>
      <c r="O134" s="368"/>
      <c r="P134" s="368" t="str">
        <f>IF(P135=0,0,IF(AND(P135=3,P136=3),3,IF(P135=3,2,P135)))</f>
        <v/>
      </c>
      <c r="Q134" s="367" t="str">
        <f>IF(P134="","",IF(P134&lt;1,"niet voldaan",IF(P134&lt;2,"goed",IF(P134&lt;3,"beter","uitstekend"))))</f>
        <v/>
      </c>
      <c r="R134" s="367"/>
      <c r="S134" s="367"/>
      <c r="T134" s="382"/>
      <c r="U134" s="405">
        <f>IF(F134="uitstekend",3,IF(F134="beter",2,IF(F134="goed",1,0)))</f>
        <v>2</v>
      </c>
    </row>
    <row r="135" spans="1:21" x14ac:dyDescent="0.3">
      <c r="A135" s="112"/>
      <c r="B135" s="31"/>
      <c r="C135" s="4" t="str">
        <f>'overzicht alle'!B92</f>
        <v>SOC 3.1*</v>
      </c>
      <c r="D135" s="219" t="str">
        <f>'overzicht alle'!C92</f>
        <v>checklist SOC3*</v>
      </c>
      <c r="E135" s="101" t="str">
        <f>'overzicht alle'!E92</f>
        <v>verplicht</v>
      </c>
      <c r="F135" s="101" t="str">
        <f>'overzicht alle'!F92</f>
        <v>beter</v>
      </c>
      <c r="G135" s="370"/>
      <c r="H135" s="25"/>
      <c r="I135" s="27"/>
      <c r="J135" s="327" t="str">
        <f t="shared" ref="J135" si="59">P135</f>
        <v/>
      </c>
      <c r="K135" s="34" t="str">
        <f>Q135</f>
        <v/>
      </c>
      <c r="L135" s="17">
        <f>R135</f>
        <v>0</v>
      </c>
      <c r="M135" s="361"/>
      <c r="N135" s="376"/>
      <c r="O135" s="377"/>
      <c r="P135" s="368" t="str">
        <f>IF(G135="goed",1,IF(G135="beter",2,IF(G135="uitstekend",3,IF(G135="nvt","nvt",""))))</f>
        <v/>
      </c>
      <c r="Q135" s="383" t="str">
        <f>IF(G135="nvt","nvt",IF(J135=0,"niet voldaan",IF(J135=1,"goed",IF(J135=2,"beter",IF(J135=3,"uitstekend","")))))</f>
        <v/>
      </c>
      <c r="R135" s="367"/>
      <c r="S135" s="368">
        <f>R135</f>
        <v>0</v>
      </c>
      <c r="T135" s="382" t="str">
        <f>IF(G135="nvt",0,IF(G135="goed",1,IF(G135="beter",2,IF(G135="uitstekend",3,""))))</f>
        <v/>
      </c>
      <c r="U135" s="404"/>
    </row>
    <row r="136" spans="1:21" x14ac:dyDescent="0.3">
      <c r="A136" s="112"/>
      <c r="B136" s="31"/>
      <c r="C136" s="4" t="str">
        <f>'overzicht alle'!B93</f>
        <v>SOC 3.2*</v>
      </c>
      <c r="D136" s="219" t="str">
        <f>'overzicht alle'!C93</f>
        <v xml:space="preserve">begeleidingstraject </v>
      </c>
      <c r="E136" s="101" t="str">
        <f>'overzicht alle'!E93</f>
        <v>vrij</v>
      </c>
      <c r="F136" s="101" t="str">
        <f>'overzicht alle'!F93</f>
        <v>voldaan</v>
      </c>
      <c r="G136" s="370"/>
      <c r="H136" s="25"/>
      <c r="I136" s="27"/>
      <c r="J136" s="332" t="str">
        <f>P136</f>
        <v/>
      </c>
      <c r="K136" s="34" t="str">
        <f>Q136</f>
        <v/>
      </c>
      <c r="L136" s="17">
        <f>R136</f>
        <v>0</v>
      </c>
      <c r="M136" s="361"/>
      <c r="N136" s="376"/>
      <c r="O136" s="377"/>
      <c r="P136" s="368" t="str">
        <f>IF(G136="","",IF(G136="nvt","",IF(G136="voldaan",3,IF(G136="niet voldaan",0,0))))</f>
        <v/>
      </c>
      <c r="Q136" s="367" t="str">
        <f>IF(G136="nvt","nvt",IF(P136=3,"uitstekend",IF(P136=0,"niet voldaan","")))</f>
        <v/>
      </c>
      <c r="R136" s="367"/>
      <c r="S136" s="368">
        <f>R136</f>
        <v>0</v>
      </c>
      <c r="T136" s="382"/>
      <c r="U136" s="404"/>
    </row>
    <row r="137" spans="1:21" customFormat="1" ht="13.8" customHeight="1" x14ac:dyDescent="0.3">
      <c r="A137" s="30"/>
      <c r="B137" s="263" t="s">
        <v>437</v>
      </c>
      <c r="C137" s="228"/>
      <c r="D137" s="231"/>
      <c r="E137" s="232"/>
      <c r="F137" s="232"/>
      <c r="G137" s="385"/>
      <c r="H137" s="234"/>
      <c r="I137" s="235"/>
      <c r="J137" s="338"/>
      <c r="K137" s="232" t="str">
        <f>Q137</f>
        <v/>
      </c>
      <c r="L137" s="232"/>
      <c r="M137" s="395" t="str">
        <f>IF(K137="nvt","pass",IF(P137="","",IF(P137&gt;=U137,"pass","niet voldaan")))</f>
        <v/>
      </c>
      <c r="N137" s="364"/>
      <c r="O137" s="368"/>
      <c r="P137" s="368"/>
      <c r="Q137" s="367" t="str">
        <f>IF(Q138="nvt","",IF(Q138="goed","goed",IF(Q138="beter","beter",IF(Q138="uitstekend","uitstekend",IF(Q138="","","niet voldaan")))))</f>
        <v/>
      </c>
      <c r="R137" s="367"/>
      <c r="S137" s="367"/>
      <c r="T137" s="382"/>
      <c r="U137" s="405"/>
    </row>
    <row r="138" spans="1:21" x14ac:dyDescent="0.3">
      <c r="A138" s="112"/>
      <c r="B138" s="264" t="s">
        <v>193</v>
      </c>
      <c r="C138" s="275" t="str">
        <f>C135</f>
        <v>SOC 3.1*</v>
      </c>
      <c r="D138" s="274" t="str">
        <f>D135</f>
        <v>checklist SOC3*</v>
      </c>
      <c r="E138" s="101" t="s">
        <v>31</v>
      </c>
      <c r="F138" s="101" t="s">
        <v>28</v>
      </c>
      <c r="G138" s="370"/>
      <c r="H138" s="25"/>
      <c r="I138" s="27"/>
      <c r="J138" s="327" t="str">
        <f t="shared" ref="J138" si="60">P138</f>
        <v/>
      </c>
      <c r="K138" s="34" t="str">
        <f>Q138</f>
        <v/>
      </c>
      <c r="L138" s="17"/>
      <c r="M138" s="361"/>
      <c r="N138" s="376"/>
      <c r="O138" s="377"/>
      <c r="P138" s="368" t="str">
        <f>IF(G138="goed",1,IF(G138="beter",2,IF(G138="uitstekend",3,IF(G138="nvt","nvt",""))))</f>
        <v/>
      </c>
      <c r="Q138" s="383" t="str">
        <f>IF(J138="nvt","nvt",IF(J138=0,"niet voldaan",IF(J138=1,"goed",IF(J138=2,"beter",IF(J138=3,"uitstekend","")))))</f>
        <v/>
      </c>
      <c r="R138" s="367"/>
      <c r="S138" s="368">
        <f>R138</f>
        <v>0</v>
      </c>
      <c r="T138" s="382" t="str">
        <f>IF(G138="nvt",0,IF(G138="goed",1,IF(G138="beter",2,IF(G138="uitstekend",3,""))))</f>
        <v/>
      </c>
      <c r="U138" s="404"/>
    </row>
    <row r="139" spans="1:21" x14ac:dyDescent="0.3">
      <c r="A139" s="23"/>
      <c r="B139" s="23"/>
      <c r="C139" s="23"/>
      <c r="D139" s="23"/>
      <c r="E139" s="23"/>
      <c r="F139" s="23"/>
      <c r="G139" s="362"/>
      <c r="H139" s="23"/>
      <c r="I139" s="23"/>
      <c r="J139" s="340"/>
      <c r="K139" s="23"/>
      <c r="L139" s="23"/>
      <c r="M139" s="361"/>
      <c r="N139" s="376"/>
      <c r="O139" s="377"/>
      <c r="P139" s="368"/>
      <c r="Q139" s="367"/>
      <c r="R139" s="367"/>
      <c r="S139" s="368"/>
      <c r="T139" s="382"/>
      <c r="U139" s="404"/>
    </row>
    <row r="140" spans="1:21" customFormat="1" ht="13.8" customHeight="1" x14ac:dyDescent="0.3">
      <c r="A140" s="30"/>
      <c r="B140" s="256"/>
      <c r="C140" s="257" t="str">
        <f>'overzicht alle'!B94</f>
        <v>GEB 1*</v>
      </c>
      <c r="D140" s="257" t="str">
        <f>'overzicht alle'!C94</f>
        <v>Invloed van de gebruiker</v>
      </c>
      <c r="E140" s="257"/>
      <c r="F140" s="258" t="str">
        <f>'overzicht alle'!F94</f>
        <v>beter</v>
      </c>
      <c r="G140" s="394"/>
      <c r="H140" s="257"/>
      <c r="I140" s="257"/>
      <c r="J140" s="335"/>
      <c r="K140" s="320" t="str">
        <f>Q140</f>
        <v/>
      </c>
      <c r="L140" s="258"/>
      <c r="M140" s="395" t="str">
        <f>IF(K140="nvt","pass",IF(P140="","",IF(P140&gt;=U140,"pass","niet voldaan")))</f>
        <v/>
      </c>
      <c r="N140" s="364"/>
      <c r="O140" s="368"/>
      <c r="P140" s="368" t="str">
        <f>P141</f>
        <v/>
      </c>
      <c r="Q140" s="367" t="str">
        <f>IF(P140="","",IF(P140&lt;1,"niet voldaan",IF(P140&lt;2,"goed",IF(P140&lt;3,"beter","uitstekend"))))</f>
        <v/>
      </c>
      <c r="R140" s="367"/>
      <c r="S140" s="367"/>
      <c r="T140" s="382"/>
      <c r="U140" s="405">
        <f>IF(F140="uitstekend",3,IF(F140="beter",2,IF(F140="goed",1,0)))</f>
        <v>2</v>
      </c>
    </row>
    <row r="141" spans="1:21" x14ac:dyDescent="0.3">
      <c r="A141" s="112"/>
      <c r="B141" s="31"/>
      <c r="C141" s="4" t="str">
        <f>'overzicht alle'!B95</f>
        <v>GEB 1.1*</v>
      </c>
      <c r="D141" s="219" t="str">
        <f>'overzicht alle'!C95</f>
        <v>Invloedsmogelijkheden</v>
      </c>
      <c r="E141" s="101" t="str">
        <f>'overzicht alle'!E95</f>
        <v>verplicht</v>
      </c>
      <c r="F141" s="101" t="str">
        <f>'overzicht alle'!F95</f>
        <v>beter</v>
      </c>
      <c r="G141" s="370"/>
      <c r="H141" s="25">
        <v>3</v>
      </c>
      <c r="I141" s="27"/>
      <c r="J141" s="327" t="str">
        <f t="shared" ref="J141" si="61">P141</f>
        <v/>
      </c>
      <c r="K141" s="34" t="str">
        <f>Q141</f>
        <v/>
      </c>
      <c r="L141" s="17">
        <f>R141</f>
        <v>0</v>
      </c>
      <c r="M141" s="361"/>
      <c r="N141" s="376"/>
      <c r="O141" s="377"/>
      <c r="P141" s="368" t="str">
        <f>IF(G141="goed",1,IF(G141="beter",2,IF(G141="uitstekend",3,IF(G141="nvt",0,""))))</f>
        <v/>
      </c>
      <c r="Q141" s="383" t="str">
        <f>IF(G141="nvt","nvt",IF(J141=0,"niet voldaan",IF(J141=1,"goed",IF(J141=2,"beter",IF(J141=3,"uitstekend","")))))</f>
        <v/>
      </c>
      <c r="R141" s="367"/>
      <c r="S141" s="368">
        <f>R141</f>
        <v>0</v>
      </c>
      <c r="T141" s="382" t="str">
        <f>IF(G141="nvt",0,IF(G141="goed",1,IF(G141="beter",2,IF(G141="uitstekend",3,""))))</f>
        <v/>
      </c>
      <c r="U141" s="404"/>
    </row>
    <row r="142" spans="1:21" x14ac:dyDescent="0.3">
      <c r="A142" s="23"/>
      <c r="B142" s="23"/>
      <c r="C142" s="23"/>
      <c r="D142" s="23"/>
      <c r="E142" s="23"/>
      <c r="F142" s="23"/>
      <c r="G142" s="362"/>
      <c r="H142" s="23"/>
      <c r="I142" s="23"/>
      <c r="J142" s="340"/>
      <c r="K142" s="23"/>
      <c r="L142" s="23"/>
      <c r="M142" s="361"/>
      <c r="N142" s="376"/>
      <c r="O142" s="377"/>
      <c r="P142" s="368"/>
      <c r="Q142" s="367"/>
      <c r="R142" s="367"/>
      <c r="S142" s="368"/>
      <c r="T142" s="382"/>
      <c r="U142" s="404"/>
    </row>
    <row r="143" spans="1:21" customFormat="1" ht="13.8" customHeight="1" x14ac:dyDescent="0.3">
      <c r="A143" s="30"/>
      <c r="B143" s="256"/>
      <c r="C143" s="257" t="str">
        <f>'overzicht alle'!B96</f>
        <v>GEB 2*</v>
      </c>
      <c r="D143" s="257" t="str">
        <f>'overzicht alle'!C96</f>
        <v>gebruikers beleving</v>
      </c>
      <c r="E143" s="257"/>
      <c r="F143" s="258" t="str">
        <f>'overzicht alle'!F96</f>
        <v>/</v>
      </c>
      <c r="G143" s="394"/>
      <c r="H143" s="257"/>
      <c r="I143" s="257"/>
      <c r="J143" s="335"/>
      <c r="K143" s="320" t="str">
        <f>Q143</f>
        <v/>
      </c>
      <c r="L143" s="258"/>
      <c r="M143" s="395" t="str">
        <f>IF(K143="nvt","pass",IF(P143="","",IF(P143&gt;=U143,"pass","niet voldaan")))</f>
        <v/>
      </c>
      <c r="N143" s="364"/>
      <c r="O143" s="368"/>
      <c r="P143" s="368" t="str" cm="1">
        <f t="array" ref="P143">IF(OR(P144:P145=0),0,IFERROR(AVERAGE(P144:P146),""))</f>
        <v/>
      </c>
      <c r="Q143" s="367" t="str" cm="1">
        <f t="array" ref="Q143">IF(AND(Q144:Q146="nvt"),"nvt",IF(P143="","",IF(P143&lt;1,"niet voldaan",IF(P143&lt;2.5,"goed",IF(P143&lt;3,"beter","uitstekend")))))</f>
        <v/>
      </c>
      <c r="R143" s="367"/>
      <c r="S143" s="367"/>
      <c r="T143" s="382"/>
      <c r="U143" s="405">
        <v>0</v>
      </c>
    </row>
    <row r="144" spans="1:21" x14ac:dyDescent="0.3">
      <c r="A144" s="112"/>
      <c r="B144" s="31"/>
      <c r="C144" s="4" t="str">
        <f>'overzicht alle'!B97</f>
        <v>GEB 2.1*</v>
      </c>
      <c r="D144" s="219" t="str">
        <f>'overzicht alle'!C97</f>
        <v>persoonlijk welbevinden</v>
      </c>
      <c r="E144" s="101" t="str">
        <f>'overzicht alle'!E97</f>
        <v>vrij</v>
      </c>
      <c r="F144" s="101" t="str">
        <f>'overzicht alle'!F97</f>
        <v>voldaan</v>
      </c>
      <c r="G144" s="370"/>
      <c r="H144" s="25">
        <v>3</v>
      </c>
      <c r="I144" s="27"/>
      <c r="J144" s="327" t="str">
        <f t="shared" ref="J144:J146" si="62">P144</f>
        <v/>
      </c>
      <c r="K144" s="34" t="str">
        <f>Q144</f>
        <v/>
      </c>
      <c r="L144" s="17">
        <f>R144</f>
        <v>0</v>
      </c>
      <c r="M144" s="361"/>
      <c r="N144" s="376"/>
      <c r="O144" s="377"/>
      <c r="P144" s="368" t="str">
        <f>IF(G144="","",IF(G144="nvt","",IF(G144="voldaan",3,IF(G144="niet voldaan",0,""))))</f>
        <v/>
      </c>
      <c r="Q144" s="367" t="str">
        <f>IF(G144="nvt","nvt",IF(P144=3,"uitstekend",IF(P144=0,"niet voldaan","")))</f>
        <v/>
      </c>
      <c r="R144" s="367"/>
      <c r="S144" s="368">
        <f>R144</f>
        <v>0</v>
      </c>
      <c r="T144" s="382"/>
      <c r="U144" s="404"/>
    </row>
    <row r="145" spans="1:21" x14ac:dyDescent="0.3">
      <c r="A145" s="112"/>
      <c r="B145" s="31"/>
      <c r="C145" s="4" t="str">
        <f>'overzicht alle'!B98</f>
        <v>GEB 2.2*</v>
      </c>
      <c r="D145" s="219" t="str">
        <f>'overzicht alle'!C98</f>
        <v>sociale interactie en levendige gemeenschap</v>
      </c>
      <c r="E145" s="101" t="str">
        <f>'overzicht alle'!E98</f>
        <v>vrij</v>
      </c>
      <c r="F145" s="101" t="str">
        <f>'overzicht alle'!F98</f>
        <v>voldaan</v>
      </c>
      <c r="G145" s="370"/>
      <c r="H145" s="25"/>
      <c r="I145" s="27"/>
      <c r="J145" s="327" t="str">
        <f t="shared" si="62"/>
        <v/>
      </c>
      <c r="K145" s="34" t="str">
        <f>Q145</f>
        <v/>
      </c>
      <c r="L145" s="17">
        <f>R145</f>
        <v>0</v>
      </c>
      <c r="M145" s="361"/>
      <c r="N145" s="376"/>
      <c r="O145" s="377"/>
      <c r="P145" s="368" t="str">
        <f>IF(G145="","",IF(G145="nvt","",IF(G145="voldaan",3,IF(G145="niet voldaan",0,""))))</f>
        <v/>
      </c>
      <c r="Q145" s="367" t="str">
        <f>IF(G145="nvt","nvt",IF(P145=3,"uitstekend",IF(P145=0,"niet voldaan","")))</f>
        <v/>
      </c>
      <c r="R145" s="367"/>
      <c r="S145" s="368">
        <f>R145</f>
        <v>0</v>
      </c>
      <c r="T145" s="382"/>
      <c r="U145" s="404"/>
    </row>
    <row r="146" spans="1:21" x14ac:dyDescent="0.3">
      <c r="A146" s="112"/>
      <c r="B146" s="31"/>
      <c r="C146" s="4" t="str">
        <f>'overzicht alle'!B99</f>
        <v>GEB 2.3*</v>
      </c>
      <c r="D146" s="219" t="str">
        <f>'overzicht alle'!C99</f>
        <v>belevingsonderzoek</v>
      </c>
      <c r="E146" s="101" t="str">
        <f>'overzicht alle'!E99</f>
        <v>vrij</v>
      </c>
      <c r="F146" s="101" t="str">
        <f>'overzicht alle'!F99</f>
        <v>beter</v>
      </c>
      <c r="G146" s="370"/>
      <c r="H146" s="25">
        <v>0</v>
      </c>
      <c r="I146" s="27"/>
      <c r="J146" s="327" t="str">
        <f t="shared" si="62"/>
        <v/>
      </c>
      <c r="K146" s="34" t="str">
        <f>Q146</f>
        <v/>
      </c>
      <c r="L146" s="17">
        <f>R146</f>
        <v>0</v>
      </c>
      <c r="M146" s="361"/>
      <c r="N146" s="376"/>
      <c r="O146" s="377"/>
      <c r="P146" s="368" t="str">
        <f>IF(G146="goed",1,IF(G146="beter",2,IF(G146="uitstekend",3,IF(G146="nvt","",""))))</f>
        <v/>
      </c>
      <c r="Q146" s="383" t="str">
        <f>IF(G146="nvt","nvt",IF(J146=0,"niet voldaan",IF(J146=1,"goed",IF(J146=2,"beter",IF(J146=3,"uitstekend","")))))</f>
        <v/>
      </c>
      <c r="R146" s="367"/>
      <c r="S146" s="368">
        <f>R146</f>
        <v>0</v>
      </c>
      <c r="T146" s="382" t="str">
        <f>IF(G146="nvt",0,IF(G146="goed",1,IF(G146="beter",2,IF(G146="uitstekend",3,""))))</f>
        <v/>
      </c>
      <c r="U146" s="404"/>
    </row>
    <row r="147" spans="1:21" x14ac:dyDescent="0.3">
      <c r="A147" s="23"/>
      <c r="B147" s="23"/>
      <c r="C147" s="23"/>
      <c r="D147" s="23"/>
      <c r="E147" s="23"/>
      <c r="F147" s="23"/>
      <c r="G147" s="362"/>
      <c r="H147" s="23"/>
      <c r="I147" s="23"/>
      <c r="J147" s="340"/>
      <c r="K147" s="23"/>
      <c r="L147" s="23"/>
      <c r="M147" s="361"/>
      <c r="N147" s="376"/>
      <c r="O147" s="377"/>
      <c r="P147" s="368"/>
      <c r="Q147" s="367"/>
      <c r="R147" s="367"/>
      <c r="S147" s="368"/>
      <c r="T147" s="382"/>
      <c r="U147" s="404"/>
    </row>
    <row r="148" spans="1:21" customFormat="1" ht="13.8" customHeight="1" x14ac:dyDescent="0.3">
      <c r="A148" s="30"/>
      <c r="B148" s="256"/>
      <c r="C148" s="257" t="str">
        <f>'overzicht alle'!B100</f>
        <v>GEB3*</v>
      </c>
      <c r="D148" s="257" t="str">
        <f>'overzicht alle'!C100</f>
        <v>welzijnsgroen</v>
      </c>
      <c r="E148" s="257"/>
      <c r="F148" s="258" t="str">
        <f>'overzicht alle'!F100</f>
        <v>goed</v>
      </c>
      <c r="G148" s="394"/>
      <c r="H148" s="257"/>
      <c r="I148" s="257"/>
      <c r="J148" s="335"/>
      <c r="K148" s="320" t="str">
        <f t="shared" ref="K148:K163" si="63">Q148</f>
        <v/>
      </c>
      <c r="L148" s="258"/>
      <c r="M148" s="395" t="str">
        <f>IF(K148="nvt","pass",IF(P148="","",IF(P148&gt;=U148,"pass","niet voldaan")))</f>
        <v/>
      </c>
      <c r="N148" s="364"/>
      <c r="O148" s="368"/>
      <c r="P148" s="368" t="str" cm="1">
        <f t="array" ref="P148">IF(OR(P149:P150=0),0,IFERROR(AVERAGE(P149:P151),""))</f>
        <v/>
      </c>
      <c r="Q148" s="367" t="str">
        <f>IF(P148="","",IF(P148&lt;1,"niet voldaan",IF(P148&lt;2,"goed",IF(P148&lt;3,"beter","uitstekend"))))</f>
        <v/>
      </c>
      <c r="R148" s="367"/>
      <c r="S148" s="367"/>
      <c r="T148" s="382"/>
      <c r="U148" s="405">
        <f>IF(F148="uitstekend",3,IF(F148="beter",2,IF(F148="goed",1,0)))</f>
        <v>1</v>
      </c>
    </row>
    <row r="149" spans="1:21" x14ac:dyDescent="0.3">
      <c r="A149" s="112"/>
      <c r="B149" s="31"/>
      <c r="C149" s="4" t="str">
        <f>'overzicht alle'!B101</f>
        <v>GEB 3.1*</v>
      </c>
      <c r="D149" s="219" t="str">
        <f>'overzicht alle'!C101</f>
        <v>connectie met groen vanuit binnenruimtes</v>
      </c>
      <c r="E149" s="101" t="str">
        <f>'overzicht alle'!E101</f>
        <v>verplicht</v>
      </c>
      <c r="F149" s="101" t="str">
        <f>'overzicht alle'!F101</f>
        <v>goed</v>
      </c>
      <c r="G149" s="370"/>
      <c r="H149" s="25"/>
      <c r="I149" s="27"/>
      <c r="J149" s="327" t="str">
        <f t="shared" ref="J149:J151" si="64">P149</f>
        <v/>
      </c>
      <c r="K149" s="34" t="str">
        <f t="shared" si="63"/>
        <v/>
      </c>
      <c r="L149" s="17">
        <f>R149</f>
        <v>0</v>
      </c>
      <c r="M149" s="361"/>
      <c r="N149" s="376"/>
      <c r="O149" s="386">
        <f>ROUND(SUM(P149:P151)/3,1)</f>
        <v>0</v>
      </c>
      <c r="P149" s="368" t="str">
        <f>IF(G149="goed",1,IF(G149="beter",2,IF(G149="uitstekend",3,IF(G149="nvt",0,""))))</f>
        <v/>
      </c>
      <c r="Q149" s="383" t="str">
        <f>IF(J149=0,"niet voldaan",IF(J149=1,"goed",IF(J149=2,"beter",IF(J149=3,"uitstekend",""))))</f>
        <v/>
      </c>
      <c r="R149" s="367"/>
      <c r="S149" s="368">
        <f>R149</f>
        <v>0</v>
      </c>
      <c r="T149" s="382" t="str">
        <f>IF(G149="nvt",0,IF(G149="goed",1,IF(G149="beter",2,IF(G149="uitstekend",3,""))))</f>
        <v/>
      </c>
      <c r="U149" s="404"/>
    </row>
    <row r="150" spans="1:21" x14ac:dyDescent="0.3">
      <c r="A150" s="112"/>
      <c r="B150" s="31"/>
      <c r="C150" s="4" t="str">
        <f>'overzicht alle'!B102</f>
        <v>GEB 3.2*</v>
      </c>
      <c r="D150" s="219" t="str">
        <f>'overzicht alle'!C102</f>
        <v>groene buitenruimtes</v>
      </c>
      <c r="E150" s="101" t="str">
        <f>'overzicht alle'!E102</f>
        <v>verplicht</v>
      </c>
      <c r="F150" s="101" t="str">
        <f>'overzicht alle'!F102</f>
        <v>goed</v>
      </c>
      <c r="G150" s="370"/>
      <c r="H150" s="25"/>
      <c r="I150" s="27"/>
      <c r="J150" s="327" t="str">
        <f t="shared" si="64"/>
        <v/>
      </c>
      <c r="K150" s="34" t="str">
        <f t="shared" si="63"/>
        <v/>
      </c>
      <c r="L150" s="17">
        <f>R150</f>
        <v>0</v>
      </c>
      <c r="M150" s="361"/>
      <c r="N150" s="376"/>
      <c r="O150" s="377"/>
      <c r="P150" s="368" t="str">
        <f>IF(G150="goed",1,IF(G150="beter",2,IF(G150="uitstekend",3,IF(G150="nvt",0,""))))</f>
        <v/>
      </c>
      <c r="Q150" s="383" t="str">
        <f>IF(J150=0,"niet voldaan",IF(J150=1,"goed",IF(J150=2,"beter",IF(J150=3,"uitstekend",""))))</f>
        <v/>
      </c>
      <c r="R150" s="367"/>
      <c r="S150" s="368">
        <f>R150</f>
        <v>0</v>
      </c>
      <c r="T150" s="382" t="str">
        <f>IF(G150="nvt",0,IF(G150="goed",1,IF(G150="beter",2,IF(G150="uitstekend",3,""))))</f>
        <v/>
      </c>
      <c r="U150" s="404"/>
    </row>
    <row r="151" spans="1:21" x14ac:dyDescent="0.3">
      <c r="A151" s="112"/>
      <c r="B151" s="31"/>
      <c r="C151" s="4" t="str">
        <f>'overzicht alle'!B103</f>
        <v>GEB 3.3*</v>
      </c>
      <c r="D151" s="219" t="str">
        <f>'overzicht alle'!C103</f>
        <v>natuur-gezondheidsprojecten</v>
      </c>
      <c r="E151" s="101" t="str">
        <f>'overzicht alle'!E103</f>
        <v>vrij</v>
      </c>
      <c r="F151" s="101" t="str">
        <f>'overzicht alle'!F103</f>
        <v>voldaan</v>
      </c>
      <c r="G151" s="370"/>
      <c r="H151" s="25"/>
      <c r="I151" s="27"/>
      <c r="J151" s="327" t="str">
        <f t="shared" si="64"/>
        <v/>
      </c>
      <c r="K151" s="34" t="str">
        <f t="shared" si="63"/>
        <v/>
      </c>
      <c r="L151" s="17">
        <f>R151</f>
        <v>0</v>
      </c>
      <c r="M151" s="361"/>
      <c r="N151" s="376"/>
      <c r="O151" s="377"/>
      <c r="P151" s="368" t="str">
        <f>IF(G151="","",IF(G151="nvt","",IF(G151="voldaan",3,IF(G151="niet voldaan",0,""))))</f>
        <v/>
      </c>
      <c r="Q151" s="367" t="str">
        <f>IF(G151="nvt","nvt",IF(P151=3,"uitstekend",IF(P151=0,"niet voldaan","")))</f>
        <v/>
      </c>
      <c r="R151" s="367"/>
      <c r="S151" s="368">
        <f>R151</f>
        <v>0</v>
      </c>
      <c r="T151" s="382"/>
      <c r="U151" s="404"/>
    </row>
    <row r="152" spans="1:21" customFormat="1" ht="13.8" customHeight="1" x14ac:dyDescent="0.3">
      <c r="A152" s="30"/>
      <c r="B152" s="263" t="s">
        <v>437</v>
      </c>
      <c r="C152" s="236"/>
      <c r="D152" s="237"/>
      <c r="E152" s="232"/>
      <c r="F152" s="232"/>
      <c r="G152" s="385"/>
      <c r="H152" s="234"/>
      <c r="I152" s="235"/>
      <c r="J152" s="338"/>
      <c r="K152" s="232" t="str">
        <f t="shared" si="63"/>
        <v/>
      </c>
      <c r="L152" s="232"/>
      <c r="M152" s="395" t="str">
        <f>IF(K152="nvt","pass",IF(P152="","",IF(P152&gt;=U152,"pass","niet voldaan")))</f>
        <v/>
      </c>
      <c r="N152" s="364"/>
      <c r="O152" s="368"/>
      <c r="P152" s="368"/>
      <c r="Q152" s="367" t="str">
        <f>IF(Q153="nvt","",IF(Q153="goed","goed",IF(Q153="beter","beter",IF(Q153="uitstekend","uitstekend",IF(Q153="","","niet voldaan")))))</f>
        <v/>
      </c>
      <c r="R152" s="367"/>
      <c r="S152" s="367"/>
      <c r="T152" s="382"/>
      <c r="U152" s="405"/>
    </row>
    <row r="153" spans="1:21" x14ac:dyDescent="0.3">
      <c r="A153" s="112"/>
      <c r="B153" s="220" t="s">
        <v>191</v>
      </c>
      <c r="C153" s="221" t="str">
        <f>C149</f>
        <v>GEB 3.1*</v>
      </c>
      <c r="D153" s="225" t="str">
        <f>D149</f>
        <v>connectie met groen vanuit binnenruimtes</v>
      </c>
      <c r="E153" s="101" t="s">
        <v>201</v>
      </c>
      <c r="F153" s="101" t="s">
        <v>28</v>
      </c>
      <c r="G153" s="370"/>
      <c r="H153" s="25"/>
      <c r="I153" s="27"/>
      <c r="J153" s="327" t="str">
        <f t="shared" ref="J153" si="65">P153</f>
        <v/>
      </c>
      <c r="K153" s="34" t="str">
        <f t="shared" si="63"/>
        <v/>
      </c>
      <c r="L153" s="17"/>
      <c r="M153" s="361"/>
      <c r="N153" s="376"/>
      <c r="O153" s="377"/>
      <c r="P153" s="368" t="str">
        <f>IF(G153="goed",1,IF(G153="beter",2,IF(G153="uitstekend",3,IF(G153="nvt","nvt",""))))</f>
        <v/>
      </c>
      <c r="Q153" s="383" t="str">
        <f>IF(G153="nvt","nvt",IF(J153=0,"niet voldaan",IF(J153=1,"goed",IF(J153=2,"beter",IF(J153=3,"uitstekend","")))))</f>
        <v/>
      </c>
      <c r="R153" s="367"/>
      <c r="S153" s="368">
        <f>R153</f>
        <v>0</v>
      </c>
      <c r="T153" s="382" t="str">
        <f>IF(G153="nvt",0,IF(G153="goed",1,IF(G153="beter",2,IF(G153="uitstekend",3,""))))</f>
        <v/>
      </c>
      <c r="U153" s="404"/>
    </row>
    <row r="154" spans="1:21" customFormat="1" ht="13.8" customHeight="1" x14ac:dyDescent="0.3">
      <c r="A154" s="30"/>
      <c r="B154" s="227"/>
      <c r="C154" s="228"/>
      <c r="D154" s="231"/>
      <c r="E154" s="232"/>
      <c r="F154" s="232"/>
      <c r="G154" s="385"/>
      <c r="H154" s="234"/>
      <c r="I154" s="235"/>
      <c r="J154" s="338"/>
      <c r="K154" s="232" t="str">
        <f t="shared" si="63"/>
        <v/>
      </c>
      <c r="L154" s="232"/>
      <c r="M154" s="395" t="str">
        <f>IF(K154="nvt","pass",IF(P154="","",IF(P154&gt;=U154,"pass","niet voldaan")))</f>
        <v/>
      </c>
      <c r="N154" s="364"/>
      <c r="O154" s="368"/>
      <c r="P154" s="368"/>
      <c r="Q154" s="367" t="str">
        <f>IF(Q155="nvt","",IF(Q155="goed","goed",IF(Q155="beter","beter",IF(Q155="uitstekend","uitstekend",IF(Q155="","","niet voldaan")))))</f>
        <v/>
      </c>
      <c r="R154" s="367"/>
      <c r="S154" s="367"/>
      <c r="T154" s="382"/>
      <c r="U154" s="405"/>
    </row>
    <row r="155" spans="1:21" x14ac:dyDescent="0.3">
      <c r="A155" s="112"/>
      <c r="B155" s="220" t="s">
        <v>192</v>
      </c>
      <c r="C155" s="221" t="str">
        <f>C153</f>
        <v>GEB 3.1*</v>
      </c>
      <c r="D155" s="219" t="str">
        <f>D153</f>
        <v>connectie met groen vanuit binnenruimtes</v>
      </c>
      <c r="E155" s="101" t="s">
        <v>201</v>
      </c>
      <c r="F155" s="101" t="s">
        <v>28</v>
      </c>
      <c r="G155" s="370"/>
      <c r="H155" s="25"/>
      <c r="I155" s="27"/>
      <c r="J155" s="327" t="str">
        <f t="shared" ref="J155" si="66">P155</f>
        <v/>
      </c>
      <c r="K155" s="34" t="str">
        <f t="shared" si="63"/>
        <v/>
      </c>
      <c r="L155" s="17"/>
      <c r="M155" s="361"/>
      <c r="N155" s="376"/>
      <c r="O155" s="377"/>
      <c r="P155" s="368" t="str">
        <f>IF(G155="goed",1,IF(G155="beter",2,IF(G155="uitstekend",3,IF(G155="nvt","nvt",""))))</f>
        <v/>
      </c>
      <c r="Q155" s="383" t="str">
        <f>IF(G155="nvt","nvt",IF(J155=0,"niet voldaan",IF(J155=1,"goed",IF(J155=2,"beter",IF(J155=3,"uitstekend","")))))</f>
        <v/>
      </c>
      <c r="R155" s="367"/>
      <c r="S155" s="368">
        <f>R155</f>
        <v>0</v>
      </c>
      <c r="T155" s="382" t="str">
        <f>IF(G155="nvt",0,IF(G155="goed",1,IF(G155="beter",2,IF(G155="uitstekend",3,""))))</f>
        <v/>
      </c>
      <c r="U155" s="404"/>
    </row>
    <row r="156" spans="1:21" customFormat="1" ht="13.8" customHeight="1" x14ac:dyDescent="0.3">
      <c r="A156" s="30"/>
      <c r="B156" s="227"/>
      <c r="C156" s="228"/>
      <c r="D156" s="231"/>
      <c r="E156" s="232"/>
      <c r="F156" s="232"/>
      <c r="G156" s="385"/>
      <c r="H156" s="234"/>
      <c r="I156" s="235"/>
      <c r="J156" s="338"/>
      <c r="K156" s="232" t="str">
        <f t="shared" si="63"/>
        <v/>
      </c>
      <c r="L156" s="232"/>
      <c r="M156" s="395" t="str">
        <f>IF(K156="nvt","pass",IF(P156="","",IF(P156&gt;=U156,"pass","niet voldaan")))</f>
        <v/>
      </c>
      <c r="N156" s="364"/>
      <c r="O156" s="368"/>
      <c r="P156" s="368"/>
      <c r="Q156" s="367" t="str">
        <f>IF(Q157="nvt","",IF(Q157="goed","goed",IF(Q157="beter","beter",IF(Q157="uitstekend","uitstekend",IF(Q157="","","niet voldaan")))))</f>
        <v/>
      </c>
      <c r="R156" s="367"/>
      <c r="S156" s="367"/>
      <c r="T156" s="382"/>
      <c r="U156" s="405"/>
    </row>
    <row r="157" spans="1:21" x14ac:dyDescent="0.3">
      <c r="A157" s="112"/>
      <c r="B157" s="264" t="s">
        <v>193</v>
      </c>
      <c r="C157" s="275" t="str">
        <f>C155</f>
        <v>GEB 3.1*</v>
      </c>
      <c r="D157" s="274" t="str">
        <f>D155</f>
        <v>connectie met groen vanuit binnenruimtes</v>
      </c>
      <c r="E157" s="101" t="s">
        <v>201</v>
      </c>
      <c r="F157" s="101" t="s">
        <v>28</v>
      </c>
      <c r="G157" s="370"/>
      <c r="H157" s="25"/>
      <c r="I157" s="27"/>
      <c r="J157" s="327" t="str">
        <f t="shared" ref="J157" si="67">P157</f>
        <v/>
      </c>
      <c r="K157" s="34" t="str">
        <f t="shared" si="63"/>
        <v/>
      </c>
      <c r="L157" s="17"/>
      <c r="M157" s="361"/>
      <c r="N157" s="376"/>
      <c r="O157" s="377"/>
      <c r="P157" s="368" t="str">
        <f>IF(G157="goed",1,IF(G157="beter",2,IF(G157="uitstekend",3,IF(G157="nvt","nvt",""))))</f>
        <v/>
      </c>
      <c r="Q157" s="383" t="str">
        <f>IF(G157="nvt","nvt",IF(J157=0,"niet voldaan",IF(J157=1,"goed",IF(J157=2,"beter",IF(J157=3,"uitstekend","")))))</f>
        <v/>
      </c>
      <c r="R157" s="367"/>
      <c r="S157" s="368">
        <f>R157</f>
        <v>0</v>
      </c>
      <c r="T157" s="382" t="str">
        <f>IF(G157="nvt",0,IF(G157="goed",1,IF(G157="beter",2,IF(G157="uitstekend",3,""))))</f>
        <v/>
      </c>
      <c r="U157" s="404"/>
    </row>
    <row r="158" spans="1:21" customFormat="1" ht="13.8" customHeight="1" x14ac:dyDescent="0.3">
      <c r="A158" s="30"/>
      <c r="B158" s="227"/>
      <c r="C158" s="228"/>
      <c r="D158" s="231"/>
      <c r="E158" s="232"/>
      <c r="F158" s="232"/>
      <c r="G158" s="385"/>
      <c r="H158" s="234"/>
      <c r="I158" s="235"/>
      <c r="J158" s="338"/>
      <c r="K158" s="232" t="str">
        <f t="shared" si="63"/>
        <v/>
      </c>
      <c r="L158" s="232"/>
      <c r="M158" s="395" t="str">
        <f>IF(K158="nvt","pass",IF(P158="","",IF(P158&gt;=U158,"pass","niet voldaan")))</f>
        <v/>
      </c>
      <c r="N158" s="364"/>
      <c r="O158" s="368"/>
      <c r="P158" s="368"/>
      <c r="Q158" s="367" t="str">
        <f>IF(Q159="nvt","",IF(Q159="goed","goed",IF(Q159="beter","beter",IF(Q159="uitstekend","uitstekend",IF(Q159="","","niet voldaan")))))</f>
        <v/>
      </c>
      <c r="R158" s="367"/>
      <c r="S158" s="367"/>
      <c r="T158" s="382"/>
      <c r="U158" s="405"/>
    </row>
    <row r="159" spans="1:21" x14ac:dyDescent="0.3">
      <c r="A159" s="112"/>
      <c r="B159" s="220" t="s">
        <v>191</v>
      </c>
      <c r="C159" s="221" t="str">
        <f>C150</f>
        <v>GEB 3.2*</v>
      </c>
      <c r="D159" s="225" t="str">
        <f>D150</f>
        <v>groene buitenruimtes</v>
      </c>
      <c r="E159" s="101" t="s">
        <v>201</v>
      </c>
      <c r="F159" s="101" t="s">
        <v>28</v>
      </c>
      <c r="G159" s="370"/>
      <c r="H159" s="25"/>
      <c r="I159" s="27"/>
      <c r="J159" s="327" t="str">
        <f t="shared" ref="J159" si="68">P159</f>
        <v/>
      </c>
      <c r="K159" s="34" t="str">
        <f t="shared" si="63"/>
        <v/>
      </c>
      <c r="L159" s="17"/>
      <c r="M159" s="361"/>
      <c r="N159" s="376"/>
      <c r="O159" s="377"/>
      <c r="P159" s="368" t="str">
        <f>IF(G159="goed",1,IF(G159="beter",2,IF(G159="uitstekend",3,IF(G159="nvt","nvt",""))))</f>
        <v/>
      </c>
      <c r="Q159" s="383" t="str">
        <f>IF(G159="nvt","nvt",IF(J159=0,"niet voldaan",IF(J159=1,"goed",IF(J159=2,"beter",IF(J159=3,"uitstekend","")))))</f>
        <v/>
      </c>
      <c r="R159" s="367"/>
      <c r="S159" s="368">
        <f>R159</f>
        <v>0</v>
      </c>
      <c r="T159" s="382" t="str">
        <f>IF(G159="nvt",0,IF(G159="goed",1,IF(G159="beter",2,IF(G159="uitstekend",3,""))))</f>
        <v/>
      </c>
      <c r="U159" s="404"/>
    </row>
    <row r="160" spans="1:21" customFormat="1" ht="13.8" customHeight="1" x14ac:dyDescent="0.3">
      <c r="A160" s="30"/>
      <c r="B160" s="227"/>
      <c r="C160" s="228"/>
      <c r="D160" s="231"/>
      <c r="E160" s="232"/>
      <c r="F160" s="232"/>
      <c r="G160" s="385"/>
      <c r="H160" s="234"/>
      <c r="I160" s="235"/>
      <c r="J160" s="338"/>
      <c r="K160" s="232" t="str">
        <f t="shared" si="63"/>
        <v/>
      </c>
      <c r="L160" s="232"/>
      <c r="M160" s="395" t="str">
        <f>IF(K160="nvt","pass",IF(P160="","",IF(P160&gt;=U160,"pass","niet voldaan")))</f>
        <v/>
      </c>
      <c r="N160" s="364"/>
      <c r="O160" s="368"/>
      <c r="P160" s="368"/>
      <c r="Q160" s="367" t="str">
        <f>IF(Q161="nvt","",IF(Q161="goed","goed",IF(Q161="beter","beter",IF(Q161="uitstekend","uitstekend",IF(Q161="","","niet voldaan")))))</f>
        <v/>
      </c>
      <c r="R160" s="367"/>
      <c r="S160" s="367"/>
      <c r="T160" s="382"/>
      <c r="U160" s="405"/>
    </row>
    <row r="161" spans="1:21" x14ac:dyDescent="0.3">
      <c r="A161" s="112"/>
      <c r="B161" s="220" t="s">
        <v>192</v>
      </c>
      <c r="C161" s="221" t="str">
        <f>C159</f>
        <v>GEB 3.2*</v>
      </c>
      <c r="D161" s="219" t="str">
        <f>D159</f>
        <v>groene buitenruimtes</v>
      </c>
      <c r="E161" s="101" t="s">
        <v>201</v>
      </c>
      <c r="F161" s="101" t="s">
        <v>28</v>
      </c>
      <c r="G161" s="370"/>
      <c r="H161" s="25"/>
      <c r="I161" s="27"/>
      <c r="J161" s="327" t="str">
        <f t="shared" ref="J161" si="69">P161</f>
        <v/>
      </c>
      <c r="K161" s="34" t="str">
        <f t="shared" si="63"/>
        <v/>
      </c>
      <c r="L161" s="17"/>
      <c r="M161" s="361"/>
      <c r="N161" s="376"/>
      <c r="O161" s="377"/>
      <c r="P161" s="368" t="str">
        <f>IF(G161="goed",1,IF(G161="beter",2,IF(G161="uitstekend",3,IF(G161="nvt","nvt",""))))</f>
        <v/>
      </c>
      <c r="Q161" s="383" t="str">
        <f>IF(G161="nvt","nvt",IF(J161=0,"niet voldaan",IF(J161=1,"goed",IF(J161=2,"beter",IF(J161=3,"uitstekend","")))))</f>
        <v/>
      </c>
      <c r="R161" s="367"/>
      <c r="S161" s="368">
        <f>R161</f>
        <v>0</v>
      </c>
      <c r="T161" s="382" t="str">
        <f>IF(G161="nvt",0,IF(G161="goed",1,IF(G161="beter",2,IF(G161="uitstekend",3,""))))</f>
        <v/>
      </c>
      <c r="U161" s="404"/>
    </row>
    <row r="162" spans="1:21" customFormat="1" ht="13.8" customHeight="1" x14ac:dyDescent="0.3">
      <c r="A162" s="30"/>
      <c r="B162" s="227"/>
      <c r="C162" s="228"/>
      <c r="D162" s="231"/>
      <c r="E162" s="232"/>
      <c r="F162" s="232"/>
      <c r="G162" s="385"/>
      <c r="H162" s="234"/>
      <c r="I162" s="235"/>
      <c r="J162" s="338"/>
      <c r="K162" s="232" t="str">
        <f t="shared" si="63"/>
        <v/>
      </c>
      <c r="L162" s="232"/>
      <c r="M162" s="395" t="str">
        <f>IF(K162="nvt","pass",IF(P162="","",IF(P162&gt;=U162,"pass","niet voldaan")))</f>
        <v/>
      </c>
      <c r="N162" s="364"/>
      <c r="O162" s="368"/>
      <c r="P162" s="368"/>
      <c r="Q162" s="367" t="str">
        <f>IF(Q163="nvt","",IF(Q163="goed","goed",IF(Q163="beter","beter",IF(Q163="uitstekend","uitstekend",IF(Q163="","","niet voldaan")))))</f>
        <v/>
      </c>
      <c r="R162" s="367"/>
      <c r="S162" s="367"/>
      <c r="T162" s="382"/>
      <c r="U162" s="405"/>
    </row>
    <row r="163" spans="1:21" x14ac:dyDescent="0.3">
      <c r="A163" s="112"/>
      <c r="B163" s="264" t="s">
        <v>193</v>
      </c>
      <c r="C163" s="275" t="str">
        <f>C161</f>
        <v>GEB 3.2*</v>
      </c>
      <c r="D163" s="274" t="str">
        <f>D161</f>
        <v>groene buitenruimtes</v>
      </c>
      <c r="E163" s="101" t="s">
        <v>201</v>
      </c>
      <c r="F163" s="101" t="s">
        <v>28</v>
      </c>
      <c r="G163" s="370"/>
      <c r="H163" s="25"/>
      <c r="I163" s="27"/>
      <c r="J163" s="327" t="str">
        <f t="shared" ref="J163" si="70">P163</f>
        <v/>
      </c>
      <c r="K163" s="34" t="str">
        <f t="shared" si="63"/>
        <v/>
      </c>
      <c r="L163" s="17"/>
      <c r="M163" s="361"/>
      <c r="N163" s="376"/>
      <c r="O163" s="377"/>
      <c r="P163" s="368" t="str">
        <f>IF(G163="goed",1,IF(G163="beter",2,IF(G163="uitstekend",3,IF(G163="nvt","nvt",""))))</f>
        <v/>
      </c>
      <c r="Q163" s="383" t="str">
        <f>IF(G163="nvt","nvt",IF(J163=0,"niet voldaan",IF(J163=1,"goed",IF(J163=2,"beter",IF(J163=3,"uitstekend","")))))</f>
        <v/>
      </c>
      <c r="R163" s="367"/>
      <c r="S163" s="368">
        <f>R163</f>
        <v>0</v>
      </c>
      <c r="T163" s="382" t="str">
        <f>IF(G163="nvt",0,IF(G163="goed",1,IF(G163="beter",2,IF(G163="uitstekend",3,""))))</f>
        <v/>
      </c>
      <c r="U163" s="404"/>
    </row>
    <row r="164" spans="1:21" x14ac:dyDescent="0.3">
      <c r="A164" s="23"/>
      <c r="B164" s="23"/>
      <c r="C164" s="23"/>
      <c r="D164" s="23"/>
      <c r="E164" s="23"/>
      <c r="F164" s="23"/>
      <c r="G164" s="362"/>
      <c r="H164" s="23"/>
      <c r="I164" s="23"/>
      <c r="J164" s="340"/>
      <c r="K164" s="23"/>
      <c r="L164" s="23"/>
      <c r="M164" s="361"/>
      <c r="N164" s="376"/>
      <c r="O164" s="377"/>
      <c r="P164" s="368"/>
      <c r="Q164" s="367"/>
      <c r="R164" s="367"/>
      <c r="S164" s="368"/>
      <c r="T164" s="382"/>
      <c r="U164" s="404"/>
    </row>
    <row r="165" spans="1:21" customFormat="1" ht="18" x14ac:dyDescent="0.3">
      <c r="A165" s="30"/>
      <c r="B165" s="238" t="s">
        <v>11</v>
      </c>
      <c r="C165" s="238"/>
      <c r="D165" s="238"/>
      <c r="E165" s="238"/>
      <c r="F165" s="238"/>
      <c r="G165" s="388"/>
      <c r="H165" s="238"/>
      <c r="I165" s="238"/>
      <c r="J165" s="333"/>
      <c r="K165" s="238"/>
      <c r="L165" s="238"/>
      <c r="M165" s="387"/>
      <c r="N165" s="364"/>
      <c r="O165" s="368"/>
      <c r="P165" s="368"/>
      <c r="Q165" s="367"/>
      <c r="R165" s="367"/>
      <c r="S165" s="367"/>
      <c r="T165" s="382"/>
      <c r="U165" s="405"/>
    </row>
    <row r="166" spans="1:21" x14ac:dyDescent="0.3">
      <c r="A166" s="23"/>
      <c r="B166" s="23"/>
      <c r="C166" s="23"/>
      <c r="D166" s="23"/>
      <c r="E166" s="23"/>
      <c r="F166" s="23"/>
      <c r="G166" s="362"/>
      <c r="H166" s="23"/>
      <c r="I166" s="23"/>
      <c r="J166" s="340"/>
      <c r="K166" s="23"/>
      <c r="L166" s="23"/>
      <c r="M166" s="361"/>
      <c r="N166" s="376"/>
      <c r="O166" s="377"/>
      <c r="P166" s="368"/>
      <c r="Q166" s="367"/>
      <c r="R166" s="367"/>
      <c r="S166" s="368"/>
      <c r="T166" s="382"/>
      <c r="U166" s="404"/>
    </row>
    <row r="167" spans="1:21" customFormat="1" ht="13.8" customHeight="1" x14ac:dyDescent="0.3">
      <c r="A167" s="30"/>
      <c r="B167" s="256"/>
      <c r="C167" s="257" t="str">
        <f>'overzicht alle'!B106</f>
        <v>ENE 1</v>
      </c>
      <c r="D167" s="257" t="str">
        <f>'overzicht alle'!C106</f>
        <v>Energieprestatie</v>
      </c>
      <c r="E167" s="257"/>
      <c r="F167" s="258" t="str">
        <f>'overzicht alle'!F106</f>
        <v>goed</v>
      </c>
      <c r="G167" s="394"/>
      <c r="H167" s="257"/>
      <c r="I167" s="257"/>
      <c r="J167" s="335"/>
      <c r="K167" s="320" t="str">
        <f>Q167</f>
        <v/>
      </c>
      <c r="L167" s="258"/>
      <c r="M167" s="395" t="str">
        <f>IF(K167="nvt","pass",IF(P167="","",IF(P167&gt;=U167,"pass","niet voldaan")))</f>
        <v/>
      </c>
      <c r="N167" s="364"/>
      <c r="O167" s="368"/>
      <c r="P167" s="368" t="str">
        <f>IF(P168=0,0,IFERROR(AVERAGE(P168),""))</f>
        <v/>
      </c>
      <c r="Q167" s="367" t="str">
        <f>IF(P167="","",IF(P167&lt;1,"niet voldaan",IF(P167&lt;2,"goed",IF(P167&lt;3,"beter","uitstekend"))))</f>
        <v/>
      </c>
      <c r="R167" s="367"/>
      <c r="S167" s="367"/>
      <c r="T167" s="382"/>
      <c r="U167" s="405">
        <f>IF(F167="uitstekend",3,IF(F167="beter",2,IF(F167="goed",1,0)))</f>
        <v>1</v>
      </c>
    </row>
    <row r="168" spans="1:21" x14ac:dyDescent="0.3">
      <c r="A168" s="112"/>
      <c r="B168" s="31"/>
      <c r="C168" s="4" t="str">
        <f>'overzicht alle'!B107</f>
        <v>ENE 1.1</v>
      </c>
      <c r="D168" s="219" t="str">
        <f>'overzicht alle'!C107</f>
        <v xml:space="preserve">energie prestatie </v>
      </c>
      <c r="E168" s="101" t="str">
        <f>'overzicht alle'!E107</f>
        <v>verplicht</v>
      </c>
      <c r="F168" s="101" t="str">
        <f>'overzicht alle'!F107</f>
        <v>goed</v>
      </c>
      <c r="G168" s="370"/>
      <c r="H168" s="25"/>
      <c r="I168" s="27"/>
      <c r="J168" s="327" t="str">
        <f t="shared" ref="J168" si="71">P168</f>
        <v/>
      </c>
      <c r="K168" s="34" t="str">
        <f>Q168</f>
        <v/>
      </c>
      <c r="L168" s="17">
        <f>R168</f>
        <v>0</v>
      </c>
      <c r="M168" s="361"/>
      <c r="N168" s="376"/>
      <c r="O168" s="377"/>
      <c r="P168" s="368" t="str">
        <f>IF(G168="goed",1,IF(G168="beter",2,IF(G168="uitstekend",3,IF(G168="nvt",0,""))))</f>
        <v/>
      </c>
      <c r="Q168" s="383" t="str">
        <f>IF(G168="nvt","nvt",IF(J168=0,"niet voldaan",IF(J168=1,"goed",IF(J168=2,"beter",IF(J168=3,"uitstekend","")))))</f>
        <v/>
      </c>
      <c r="R168" s="367"/>
      <c r="S168" s="368">
        <f>R168</f>
        <v>0</v>
      </c>
      <c r="T168" s="382" t="str">
        <f>IF(G168="nvt",0,IF(G168="goed",1,IF(G168="beter",2,IF(G168="uitstekend",3,""))))</f>
        <v/>
      </c>
      <c r="U168" s="404"/>
    </row>
    <row r="169" spans="1:21" x14ac:dyDescent="0.3">
      <c r="A169" s="23"/>
      <c r="B169" s="23"/>
      <c r="C169" s="23"/>
      <c r="D169" s="23"/>
      <c r="E169" s="23"/>
      <c r="F169" s="23"/>
      <c r="G169" s="362"/>
      <c r="H169" s="23"/>
      <c r="I169" s="23"/>
      <c r="J169" s="340"/>
      <c r="K169" s="23"/>
      <c r="L169" s="23"/>
      <c r="M169" s="361"/>
      <c r="N169" s="376"/>
      <c r="O169" s="377"/>
      <c r="P169" s="368"/>
      <c r="Q169" s="367"/>
      <c r="R169" s="367"/>
      <c r="S169" s="368"/>
      <c r="T169" s="382"/>
      <c r="U169" s="404"/>
    </row>
    <row r="170" spans="1:21" customFormat="1" ht="13.8" customHeight="1" x14ac:dyDescent="0.3">
      <c r="A170" s="30"/>
      <c r="B170" s="256"/>
      <c r="C170" s="257" t="str">
        <f>'overzicht alle'!B108</f>
        <v>ENE 2</v>
      </c>
      <c r="D170" s="257" t="str">
        <f>'overzicht alle'!C108</f>
        <v>Hernieuwbare energieën</v>
      </c>
      <c r="E170" s="257"/>
      <c r="F170" s="258" t="str">
        <f>'overzicht alle'!F108</f>
        <v>goed</v>
      </c>
      <c r="G170" s="394"/>
      <c r="H170" s="257"/>
      <c r="I170" s="257"/>
      <c r="J170" s="335"/>
      <c r="K170" s="320" t="str">
        <f t="shared" ref="K170:K175" si="72">Q170</f>
        <v/>
      </c>
      <c r="L170" s="258"/>
      <c r="M170" s="395" t="str">
        <f>IF(K170="nvt","pass",IF(P170="","",IF(P170&gt;=U170,"pass","niet voldaan")))</f>
        <v>pass</v>
      </c>
      <c r="N170" s="364"/>
      <c r="O170" s="368"/>
      <c r="P170" s="368" t="b">
        <f>IF(Q170="goed",1,IF(Q170="beter",2,IF(Q170="uitstekend",3,IF(Q170="niet voldaan",0))))</f>
        <v>0</v>
      </c>
      <c r="Q170" s="367" t="str">
        <f>IF(AND(Q171="",Q172="",Q173=""),"",IF(AND(Q171="uitstekend",Q172="uitstekend",Q173="uitstekend"),"uitstekend",IF(AND(Q171="uitstekend",Q172="uitstekend",Q173="beter"),"beter",IF(AND(Q171="uitstekend",Q172="uitstekend",OR(Q173="nvt",Q173="")),"goed","niet voldaan"))))</f>
        <v/>
      </c>
      <c r="R170" s="367"/>
      <c r="S170" s="367"/>
      <c r="T170" s="382"/>
      <c r="U170" s="405">
        <f>IF(F170="uitstekend",3,IF(F170="beter",2,IF(F170="goed",1,0)))</f>
        <v>1</v>
      </c>
    </row>
    <row r="171" spans="1:21" x14ac:dyDescent="0.3">
      <c r="A171" s="112"/>
      <c r="B171" s="31"/>
      <c r="C171" s="4" t="str">
        <f>'overzicht alle'!B109</f>
        <v>ENE 2.1*</v>
      </c>
      <c r="D171" s="219" t="str">
        <f>'overzicht alle'!C109</f>
        <v>Haalbaarheid hernieuwbare energieën</v>
      </c>
      <c r="E171" s="101" t="str">
        <f>'overzicht alle'!E109</f>
        <v>verplicht</v>
      </c>
      <c r="F171" s="101" t="str">
        <f>'overzicht alle'!F109</f>
        <v>voldaan</v>
      </c>
      <c r="G171" s="370"/>
      <c r="H171" s="25"/>
      <c r="I171" s="27"/>
      <c r="J171" s="327" t="str">
        <f t="shared" ref="J171:J173" si="73">P171</f>
        <v/>
      </c>
      <c r="K171" s="34" t="str">
        <f t="shared" si="72"/>
        <v/>
      </c>
      <c r="L171" s="17">
        <f>R171</f>
        <v>0</v>
      </c>
      <c r="M171" s="361"/>
      <c r="N171" s="376"/>
      <c r="O171" s="377"/>
      <c r="P171" s="368" t="str">
        <f t="shared" ref="P171" si="74">IF(G171="voldaan",3,IF(OR(G171="niet voldaan",G171="nvt"),0,""))</f>
        <v/>
      </c>
      <c r="Q171" s="367" t="str">
        <f>IF(G171="nvt","nvt",IF(P171=3,"uitstekend",IF(P171=0,"niet voldaan","")))</f>
        <v/>
      </c>
      <c r="R171" s="367"/>
      <c r="S171" s="368">
        <f>R171</f>
        <v>0</v>
      </c>
      <c r="T171" s="382"/>
      <c r="U171" s="404"/>
    </row>
    <row r="172" spans="1:21" x14ac:dyDescent="0.3">
      <c r="A172" s="112"/>
      <c r="B172" s="31"/>
      <c r="C172" s="4" t="str">
        <f>'overzicht alle'!B110</f>
        <v>ENE 2.2*</v>
      </c>
      <c r="D172" s="219" t="str">
        <f>'overzicht alle'!C110</f>
        <v>Aandeel hernieuwbare energie</v>
      </c>
      <c r="E172" s="101" t="str">
        <f>'overzicht alle'!E110</f>
        <v>verplicht</v>
      </c>
      <c r="F172" s="101" t="str">
        <f>'overzicht alle'!F110</f>
        <v>uitstekend</v>
      </c>
      <c r="G172" s="370"/>
      <c r="H172" s="25"/>
      <c r="I172" s="27"/>
      <c r="J172" s="327" t="str">
        <f t="shared" si="73"/>
        <v/>
      </c>
      <c r="K172" s="34" t="str">
        <f t="shared" si="72"/>
        <v/>
      </c>
      <c r="L172" s="17">
        <f>R172</f>
        <v>0</v>
      </c>
      <c r="M172" s="361"/>
      <c r="N172" s="376"/>
      <c r="O172" s="377"/>
      <c r="P172" s="368" t="str">
        <f>IF(G172="goed",1,IF(G172="beter",2,IF(G172="uitstekend",3,IF(G172="nvt",0,""))))</f>
        <v/>
      </c>
      <c r="Q172" s="383" t="str">
        <f>IF(G172="nvt","nvt",IF(J172=0,"niet voldaan",IF(J172=1,"goed",IF(J172=2,"beter",IF(J172=3,"uitstekend","")))))</f>
        <v/>
      </c>
      <c r="R172" s="367"/>
      <c r="S172" s="368">
        <f>R172</f>
        <v>0</v>
      </c>
      <c r="T172" s="382" t="str">
        <f>IF(G172="nvt",0,IF(G172="goed",1,IF(G172="beter",2,IF(G172="uitstekend",3,""))))</f>
        <v/>
      </c>
      <c r="U172" s="404"/>
    </row>
    <row r="173" spans="1:21" x14ac:dyDescent="0.3">
      <c r="A173" s="112"/>
      <c r="B173" s="31"/>
      <c r="C173" s="4" t="str">
        <f>'overzicht alle'!B111</f>
        <v>ENE 2.3*</v>
      </c>
      <c r="D173" s="219" t="str">
        <f>'overzicht alle'!C111</f>
        <v>Groot aandeel hernieuwbare energie</v>
      </c>
      <c r="E173" s="101" t="str">
        <f>'overzicht alle'!E111</f>
        <v>vrij</v>
      </c>
      <c r="F173" s="101" t="str">
        <f>'overzicht alle'!F111</f>
        <v>goed</v>
      </c>
      <c r="G173" s="370"/>
      <c r="H173" s="25"/>
      <c r="I173" s="27"/>
      <c r="J173" s="327" t="str">
        <f t="shared" si="73"/>
        <v/>
      </c>
      <c r="K173" s="34" t="str">
        <f t="shared" si="72"/>
        <v/>
      </c>
      <c r="L173" s="17">
        <f>R173</f>
        <v>0</v>
      </c>
      <c r="M173" s="361"/>
      <c r="N173" s="376"/>
      <c r="O173" s="377"/>
      <c r="P173" s="368" t="str">
        <f>IF(G173="goed",1,IF(G173="beter",2,IF(G173="uitstekend",3,IF(G173="nvt","",""))))</f>
        <v/>
      </c>
      <c r="Q173" s="383" t="str">
        <f>IF(G173="nvt","nvt",IF(J173=0,"niet voldaan",IF(J173=1,"goed",IF(J173=2,"beter",IF(J173=3,"uitstekend","")))))</f>
        <v/>
      </c>
      <c r="R173" s="367"/>
      <c r="S173" s="368">
        <f>R173</f>
        <v>0</v>
      </c>
      <c r="T173" s="382"/>
      <c r="U173" s="404"/>
    </row>
    <row r="174" spans="1:21" customFormat="1" ht="13.8" customHeight="1" x14ac:dyDescent="0.3">
      <c r="A174" s="30"/>
      <c r="B174" s="263" t="s">
        <v>437</v>
      </c>
      <c r="C174" s="228"/>
      <c r="D174" s="231"/>
      <c r="E174" s="232"/>
      <c r="F174" s="232"/>
      <c r="G174" s="385"/>
      <c r="H174" s="234"/>
      <c r="I174" s="235"/>
      <c r="J174" s="338"/>
      <c r="K174" s="232" t="str">
        <f t="shared" si="72"/>
        <v/>
      </c>
      <c r="L174" s="232"/>
      <c r="M174" s="395" t="str">
        <f>IF(K174="nvt","pass",IF(P174="","",IF(P174&gt;=U174,"pass","niet voldaan")))</f>
        <v/>
      </c>
      <c r="N174" s="364"/>
      <c r="O174" s="368"/>
      <c r="P174" s="368"/>
      <c r="Q174" s="367" t="str">
        <f>IF(Q175="nvt","nvt",IF(Q175="goed","goed",IF(Q175="beter","beter",IF(Q175="uitstekend","uitstekend",IF(Q175="","","niet voldaan")))))</f>
        <v/>
      </c>
      <c r="R174" s="367"/>
      <c r="S174" s="367"/>
      <c r="T174" s="382"/>
      <c r="U174" s="405"/>
    </row>
    <row r="175" spans="1:21" x14ac:dyDescent="0.3">
      <c r="A175" s="112"/>
      <c r="B175" s="220" t="s">
        <v>191</v>
      </c>
      <c r="C175" s="221" t="str">
        <f>C172</f>
        <v>ENE 2.2*</v>
      </c>
      <c r="D175" s="225" t="str">
        <f>D172</f>
        <v>Aandeel hernieuwbare energie</v>
      </c>
      <c r="E175" s="101" t="s">
        <v>31</v>
      </c>
      <c r="F175" s="101" t="s">
        <v>28</v>
      </c>
      <c r="G175" s="370"/>
      <c r="H175" s="25"/>
      <c r="I175" s="27"/>
      <c r="J175" s="327" t="str">
        <f t="shared" ref="J175" si="75">P175</f>
        <v/>
      </c>
      <c r="K175" s="34" t="str">
        <f t="shared" si="72"/>
        <v/>
      </c>
      <c r="L175" s="17"/>
      <c r="M175" s="361"/>
      <c r="N175" s="376"/>
      <c r="O175" s="377"/>
      <c r="P175" s="368" t="str">
        <f>IF(G175="goed",1,IF(G175="beter",2,IF(G175="uitstekend",3,IF(G175="nvt","nvt",""))))</f>
        <v/>
      </c>
      <c r="Q175" s="383" t="str">
        <f>IF(J175="nvt","nvt",IF(J175=0,"niet voldaan",IF(J175=1,"goed",IF(J175=2,"beter",IF(J175=3,"uitstekend","")))))</f>
        <v/>
      </c>
      <c r="R175" s="367"/>
      <c r="S175" s="368">
        <f>R175</f>
        <v>0</v>
      </c>
      <c r="T175" s="382" t="str">
        <f>IF(G175="nvt",0,IF(G175="goed",1,IF(G175="beter",2,IF(G175="uitstekend",3,""))))</f>
        <v/>
      </c>
      <c r="U175" s="404"/>
    </row>
    <row r="176" spans="1:21" x14ac:dyDescent="0.3">
      <c r="A176" s="23"/>
      <c r="B176" s="23"/>
      <c r="C176" s="23"/>
      <c r="D176" s="23"/>
      <c r="E176" s="23"/>
      <c r="F176" s="23"/>
      <c r="G176" s="362"/>
      <c r="H176" s="23"/>
      <c r="I176" s="23"/>
      <c r="J176" s="340"/>
      <c r="K176" s="23"/>
      <c r="L176" s="23"/>
      <c r="M176" s="361"/>
      <c r="N176" s="376"/>
      <c r="O176" s="377"/>
      <c r="P176" s="368"/>
      <c r="Q176" s="367"/>
      <c r="R176" s="367"/>
      <c r="S176" s="368"/>
      <c r="T176" s="382"/>
      <c r="U176" s="404"/>
    </row>
    <row r="177" spans="1:21" customFormat="1" ht="13.8" customHeight="1" x14ac:dyDescent="0.3">
      <c r="A177" s="30"/>
      <c r="B177" s="256"/>
      <c r="C177" s="257" t="str">
        <f>'overzicht alle'!B112</f>
        <v>ENE 3*</v>
      </c>
      <c r="D177" s="257" t="str">
        <f>'overzicht alle'!C112</f>
        <v>Energiezuinige installaties en toestellen</v>
      </c>
      <c r="E177" s="257"/>
      <c r="F177" s="258" t="str">
        <f>'overzicht alle'!F112</f>
        <v>uitstekend</v>
      </c>
      <c r="G177" s="394"/>
      <c r="H177" s="257"/>
      <c r="I177" s="257"/>
      <c r="J177" s="335"/>
      <c r="K177" s="320" t="str">
        <f>Q177</f>
        <v/>
      </c>
      <c r="L177" s="258"/>
      <c r="M177" s="395" t="str">
        <f>IF(K177="nvt","pass",IF(P177="","",IF(P177&gt;=U177,"pass","niet voldaan")))</f>
        <v/>
      </c>
      <c r="N177" s="364"/>
      <c r="O177" s="368"/>
      <c r="P177" s="368" t="str" cm="1">
        <f t="array" ref="P177">IF(OR(P178:P180=0),0,IFERROR(AVERAGE(P178:P180),""))</f>
        <v/>
      </c>
      <c r="Q177" s="367" t="str">
        <f>IF(P177="","",IF(P177&lt;1,"niet voldaan",IF(P177&lt;2,"goed",IF(P177&lt;3,"beter","uitstekend"))))</f>
        <v/>
      </c>
      <c r="R177" s="367"/>
      <c r="S177" s="367"/>
      <c r="T177" s="382"/>
      <c r="U177" s="405">
        <f>IF(F177="uitstekend",3,IF(F177="beter",2,IF(F177="goed",1,0)))</f>
        <v>3</v>
      </c>
    </row>
    <row r="178" spans="1:21" x14ac:dyDescent="0.3">
      <c r="A178" s="112"/>
      <c r="B178" s="31"/>
      <c r="C178" s="4" t="str">
        <f>'overzicht alle'!B113</f>
        <v>ENE 3.1*</v>
      </c>
      <c r="D178" s="219" t="str">
        <f>'overzicht alle'!C113</f>
        <v>Energiezuinige installaties en toestellen</v>
      </c>
      <c r="E178" s="101" t="str">
        <f>'overzicht alle'!E113</f>
        <v>verplicht</v>
      </c>
      <c r="F178" s="101" t="str">
        <f>'overzicht alle'!F113</f>
        <v>voldaan</v>
      </c>
      <c r="G178" s="370"/>
      <c r="H178" s="25"/>
      <c r="I178" s="27"/>
      <c r="J178" s="327" t="str">
        <f t="shared" ref="J178:J180" si="76">P178</f>
        <v/>
      </c>
      <c r="K178" s="34" t="str">
        <f>Q178</f>
        <v/>
      </c>
      <c r="L178" s="17">
        <f>R178</f>
        <v>0</v>
      </c>
      <c r="M178" s="361"/>
      <c r="N178" s="376"/>
      <c r="O178" s="377">
        <f>ROUND(SUM(P178:P180)/3,1)</f>
        <v>0</v>
      </c>
      <c r="P178" s="368" t="str">
        <f t="shared" ref="P178:P180" si="77">IF(G178="voldaan",3,IF(G178="niet voldaan",0,IF(G178="nvt",0,"")))</f>
        <v/>
      </c>
      <c r="Q178" s="367" t="str">
        <f t="shared" ref="Q178:Q180" si="78">IF(G178="nvt","nvt",IF(P178=3,"uitstekend",IF(P178=0,"niet voldaan","")))</f>
        <v/>
      </c>
      <c r="R178" s="367"/>
      <c r="S178" s="368">
        <f>R178</f>
        <v>0</v>
      </c>
      <c r="T178" s="382"/>
      <c r="U178" s="404"/>
    </row>
    <row r="179" spans="1:21" x14ac:dyDescent="0.3">
      <c r="A179" s="112"/>
      <c r="B179" s="31"/>
      <c r="C179" s="4" t="str">
        <f>'overzicht alle'!B114</f>
        <v>ENE 3.2*</v>
      </c>
      <c r="D179" s="219" t="str">
        <f>'overzicht alle'!C114</f>
        <v>Automatische regeling - niet-verblijfsruimten</v>
      </c>
      <c r="E179" s="101" t="str">
        <f>'overzicht alle'!E114</f>
        <v>verplicht</v>
      </c>
      <c r="F179" s="101" t="str">
        <f>'overzicht alle'!F114</f>
        <v>voldaan</v>
      </c>
      <c r="G179" s="370"/>
      <c r="H179" s="25"/>
      <c r="I179" s="27"/>
      <c r="J179" s="327" t="str">
        <f t="shared" si="76"/>
        <v/>
      </c>
      <c r="K179" s="34" t="str">
        <f>Q179</f>
        <v/>
      </c>
      <c r="L179" s="17">
        <f>R179</f>
        <v>0</v>
      </c>
      <c r="M179" s="361"/>
      <c r="N179" s="376"/>
      <c r="O179" s="377"/>
      <c r="P179" s="368" t="str">
        <f t="shared" si="77"/>
        <v/>
      </c>
      <c r="Q179" s="367" t="str">
        <f t="shared" si="78"/>
        <v/>
      </c>
      <c r="R179" s="367"/>
      <c r="S179" s="368">
        <f>R179</f>
        <v>0</v>
      </c>
      <c r="T179" s="382"/>
      <c r="U179" s="404"/>
    </row>
    <row r="180" spans="1:21" x14ac:dyDescent="0.3">
      <c r="A180" s="112"/>
      <c r="B180" s="31"/>
      <c r="C180" s="4" t="str">
        <f>'overzicht alle'!B115</f>
        <v>ENE 3.3*</v>
      </c>
      <c r="D180" s="219" t="str">
        <f>'overzicht alle'!C115</f>
        <v>Energie-efficiëntie niet huishoudelijke toestellen en medische apparatuur</v>
      </c>
      <c r="E180" s="101" t="str">
        <f>'overzicht alle'!E115</f>
        <v>verplicht</v>
      </c>
      <c r="F180" s="101" t="str">
        <f>'overzicht alle'!F115</f>
        <v>voldaan</v>
      </c>
      <c r="G180" s="370"/>
      <c r="H180" s="25"/>
      <c r="I180" s="27"/>
      <c r="J180" s="327" t="str">
        <f t="shared" si="76"/>
        <v/>
      </c>
      <c r="K180" s="34" t="str">
        <f>Q180</f>
        <v/>
      </c>
      <c r="L180" s="17">
        <f>R180</f>
        <v>0</v>
      </c>
      <c r="M180" s="361"/>
      <c r="N180" s="376"/>
      <c r="O180" s="377"/>
      <c r="P180" s="368" t="str">
        <f t="shared" si="77"/>
        <v/>
      </c>
      <c r="Q180" s="367" t="str">
        <f t="shared" si="78"/>
        <v/>
      </c>
      <c r="R180" s="367"/>
      <c r="S180" s="368">
        <f>R180</f>
        <v>0</v>
      </c>
      <c r="T180" s="382"/>
      <c r="U180" s="404"/>
    </row>
    <row r="181" spans="1:21" x14ac:dyDescent="0.3">
      <c r="A181" s="23"/>
      <c r="B181" s="23"/>
      <c r="C181" s="23"/>
      <c r="D181" s="23"/>
      <c r="E181" s="23"/>
      <c r="F181" s="23"/>
      <c r="G181" s="362"/>
      <c r="H181" s="23"/>
      <c r="I181" s="23"/>
      <c r="J181" s="340"/>
      <c r="K181" s="23"/>
      <c r="L181" s="23"/>
      <c r="M181" s="361"/>
      <c r="N181" s="376"/>
      <c r="O181" s="377"/>
      <c r="P181" s="368"/>
      <c r="Q181" s="367"/>
      <c r="R181" s="367"/>
      <c r="S181" s="368"/>
      <c r="T181" s="382"/>
      <c r="U181" s="404"/>
    </row>
    <row r="182" spans="1:21" customFormat="1" ht="13.8" customHeight="1" x14ac:dyDescent="0.3">
      <c r="A182" s="30"/>
      <c r="B182" s="256"/>
      <c r="C182" s="257" t="str">
        <f>'overzicht alle'!B116</f>
        <v>MAT 1</v>
      </c>
      <c r="D182" s="257" t="str">
        <f>'overzicht alle'!C116</f>
        <v>Behoud van grondstoffen</v>
      </c>
      <c r="E182" s="257"/>
      <c r="F182" s="258" t="str">
        <f>'overzicht alle'!F116</f>
        <v>/</v>
      </c>
      <c r="G182" s="394"/>
      <c r="H182" s="257"/>
      <c r="I182" s="257"/>
      <c r="J182" s="335"/>
      <c r="K182" s="320" t="str">
        <f>Q182</f>
        <v/>
      </c>
      <c r="L182" s="258"/>
      <c r="M182" s="395" t="str">
        <f>IF(K182="nvt","pass",IF(P182="","",IF(P182&gt;=U182,"pass","niet voldaan")))</f>
        <v/>
      </c>
      <c r="N182" s="364"/>
      <c r="O182" s="368"/>
      <c r="P182" s="368" t="str">
        <f>IF(OR(P183=0),0,IFERROR(AVERAGE(P184:P185),""))</f>
        <v/>
      </c>
      <c r="Q182" s="367" t="str" cm="1">
        <f t="array" ref="Q182">IF(AND(Q183:Q185="nvt"),"nvt",IF(P182="","",IF(P182&lt;1,"niet voldaan",IF(P182&lt;2,"goed",IF(P182&lt;3,"beter","uitstekend")))))</f>
        <v/>
      </c>
      <c r="R182" s="367"/>
      <c r="S182" s="367"/>
      <c r="T182" s="382"/>
      <c r="U182" s="405">
        <f>IF(F182="uitstekend",3,IF(F182="beter",2,IF(F182="goed",1,0)))</f>
        <v>0</v>
      </c>
    </row>
    <row r="183" spans="1:21" x14ac:dyDescent="0.3">
      <c r="A183" s="112"/>
      <c r="B183" s="31"/>
      <c r="C183" s="4" t="str">
        <f>'overzicht alle'!B117</f>
        <v>MAT1.1</v>
      </c>
      <c r="D183" s="219" t="str">
        <f>'overzicht alle'!C117</f>
        <v>Hergebruik van in situ aanwezige bouwelementen en -materialen</v>
      </c>
      <c r="E183" s="101" t="str">
        <f>'overzicht alle'!E117</f>
        <v>vrij</v>
      </c>
      <c r="F183" s="101" t="str">
        <f>'overzicht alle'!F117</f>
        <v>voldaan</v>
      </c>
      <c r="G183" s="370"/>
      <c r="H183" s="25"/>
      <c r="I183" s="27"/>
      <c r="J183" s="327" t="str">
        <f t="shared" ref="J183:J185" si="79">P183</f>
        <v/>
      </c>
      <c r="K183" s="34" t="str">
        <f>Q183</f>
        <v/>
      </c>
      <c r="L183" s="17">
        <f>R183</f>
        <v>0</v>
      </c>
      <c r="M183" s="361"/>
      <c r="N183" s="376"/>
      <c r="O183" s="377"/>
      <c r="P183" s="368" t="str">
        <f>IF(G183="nvt","",IF(G183="voldaan",3,IF(G183="niet voldaan",0,"")))</f>
        <v/>
      </c>
      <c r="Q183" s="367" t="str">
        <f>IF(G183="nvt","nvt",IF(P183=3,"uitstekend",IF(P183=0,"niet voldaan","")))</f>
        <v/>
      </c>
      <c r="R183" s="367"/>
      <c r="S183" s="368">
        <f>R183</f>
        <v>0</v>
      </c>
      <c r="T183" s="382"/>
      <c r="U183" s="404"/>
    </row>
    <row r="184" spans="1:21" x14ac:dyDescent="0.3">
      <c r="A184" s="112"/>
      <c r="B184" s="31"/>
      <c r="C184" s="4" t="str">
        <f>'overzicht alle'!B118</f>
        <v>MAT1.2*</v>
      </c>
      <c r="D184" s="219" t="str">
        <f>'overzicht alle'!C118</f>
        <v>75% hergebruik van in situ aanwezige bouwelementen en -materialen</v>
      </c>
      <c r="E184" s="101" t="str">
        <f>'overzicht alle'!E118</f>
        <v>vrij</v>
      </c>
      <c r="F184" s="101" t="str">
        <f>'overzicht alle'!F118</f>
        <v>goed</v>
      </c>
      <c r="G184" s="370"/>
      <c r="H184" s="25"/>
      <c r="I184" s="27"/>
      <c r="J184" s="327" t="str">
        <f t="shared" si="79"/>
        <v/>
      </c>
      <c r="K184" s="34" t="str">
        <f>Q184</f>
        <v/>
      </c>
      <c r="L184" s="17">
        <f>R184</f>
        <v>0</v>
      </c>
      <c r="M184" s="361"/>
      <c r="N184" s="376"/>
      <c r="O184" s="377">
        <f>ROUND(SUM(P184:P185)/2,1)</f>
        <v>0</v>
      </c>
      <c r="P184" s="368" t="str">
        <f>IF(G184="goed",1,IF(G184="beter",2,IF(G184="uitstekend",3,IF(G184="nvt","",""))))</f>
        <v/>
      </c>
      <c r="Q184" s="383" t="str">
        <f>IF(G184="nvt","nvt",IF(J184=0,"niet voldaan",IF(J184=1,"goed",IF(J184=2,"beter",IF(J184=3,"uitstekend","")))))</f>
        <v/>
      </c>
      <c r="R184" s="367"/>
      <c r="S184" s="368">
        <f>R184</f>
        <v>0</v>
      </c>
      <c r="T184" s="382" t="str">
        <f>IF(G184="nvt",0,IF(G184="goed",1,IF(G184="beter",2,IF(G184="uitstekend",3,""))))</f>
        <v/>
      </c>
      <c r="U184" s="404"/>
    </row>
    <row r="185" spans="1:21" x14ac:dyDescent="0.3">
      <c r="A185" s="112"/>
      <c r="B185" s="31"/>
      <c r="C185" s="4" t="str">
        <f>'overzicht alle'!B119</f>
        <v>MAT1.3</v>
      </c>
      <c r="D185" s="219" t="str">
        <f>'overzicht alle'!C119</f>
        <v>Gesloten grondbalans</v>
      </c>
      <c r="E185" s="101" t="str">
        <f>'overzicht alle'!E119</f>
        <v>vrij</v>
      </c>
      <c r="F185" s="101" t="str">
        <f>'overzicht alle'!F119</f>
        <v>beter</v>
      </c>
      <c r="G185" s="370"/>
      <c r="H185" s="25"/>
      <c r="I185" s="27"/>
      <c r="J185" s="327" t="str">
        <f t="shared" si="79"/>
        <v/>
      </c>
      <c r="K185" s="34" t="str">
        <f>Q185</f>
        <v/>
      </c>
      <c r="L185" s="17">
        <f>R185</f>
        <v>0</v>
      </c>
      <c r="M185" s="361"/>
      <c r="N185" s="376"/>
      <c r="O185" s="377"/>
      <c r="P185" s="368" t="str">
        <f>IF(G185="goed",1,IF(G185="beter",2,IF(G185="uitstekend",3,IF(G185="nvt","",""))))</f>
        <v/>
      </c>
      <c r="Q185" s="382" t="str">
        <f>IF(G185="nvt","nvt",IF(J185=0,"niet voldaan",IF(J185=1,"goed",IF(J185=2,"beter",IF(J185=3,"uitstekend","")))))</f>
        <v/>
      </c>
      <c r="R185" s="367"/>
      <c r="S185" s="368">
        <f>R185</f>
        <v>0</v>
      </c>
      <c r="T185" s="382" t="str">
        <f>IF(G185="nvt",0,IF(G185="goed",1,IF(G185="beter",2,IF(G185="uitstekend",3,""))))</f>
        <v/>
      </c>
      <c r="U185" s="404"/>
    </row>
    <row r="186" spans="1:21" x14ac:dyDescent="0.3">
      <c r="A186" s="23"/>
      <c r="B186" s="23"/>
      <c r="C186" s="23"/>
      <c r="D186" s="23"/>
      <c r="E186" s="23"/>
      <c r="F186" s="23"/>
      <c r="G186" s="362"/>
      <c r="H186" s="23"/>
      <c r="I186" s="23"/>
      <c r="J186" s="340"/>
      <c r="K186" s="23"/>
      <c r="L186" s="23"/>
      <c r="M186" s="361"/>
      <c r="N186" s="376"/>
      <c r="O186" s="377"/>
      <c r="P186" s="368"/>
      <c r="Q186" s="367"/>
      <c r="R186" s="367"/>
      <c r="S186" s="368"/>
      <c r="T186" s="382"/>
      <c r="U186" s="404"/>
    </row>
    <row r="187" spans="1:21" customFormat="1" ht="13.8" customHeight="1" x14ac:dyDescent="0.3">
      <c r="A187" s="30"/>
      <c r="B187" s="256"/>
      <c r="C187" s="257" t="str">
        <f>'overzicht alle'!B120</f>
        <v>MAT 2</v>
      </c>
      <c r="D187" s="257" t="str">
        <f>'overzicht alle'!C120</f>
        <v>Materiaalkeuze</v>
      </c>
      <c r="E187" s="257"/>
      <c r="F187" s="258" t="str">
        <f>'overzicht alle'!F120</f>
        <v>beter</v>
      </c>
      <c r="G187" s="394"/>
      <c r="H187" s="257"/>
      <c r="I187" s="257"/>
      <c r="J187" s="335"/>
      <c r="K187" s="320" t="str">
        <f>Q187</f>
        <v/>
      </c>
      <c r="L187" s="258"/>
      <c r="M187" s="395" t="str">
        <f>IF(K187="nvt","pass",IF(P187="","",IF(P187&gt;=U187,"pass","niet voldaan")))</f>
        <v/>
      </c>
      <c r="N187" s="364"/>
      <c r="O187" s="368"/>
      <c r="P187" s="368" t="str">
        <f>IF(OR(P189&lt;3,P188=0),0,IFERROR(AVERAGE(P188:P189),""))</f>
        <v/>
      </c>
      <c r="Q187" s="367" t="str">
        <f>IF(P187="","",IF(P187&lt;1,"niet voldaan",IF(P187&lt;2.5,"goed",IF(P187&lt;3,"beter","uitstekend"))))</f>
        <v/>
      </c>
      <c r="R187" s="367"/>
      <c r="S187" s="367"/>
      <c r="T187" s="382"/>
      <c r="U187" s="405">
        <f>IF(F187="uitstekend",3,IF(F187="beter",2,IF(F187="goed",1,0)))</f>
        <v>2</v>
      </c>
    </row>
    <row r="188" spans="1:21" x14ac:dyDescent="0.3">
      <c r="A188" s="112"/>
      <c r="B188" s="31"/>
      <c r="C188" s="4" t="str">
        <f>'overzicht alle'!B121</f>
        <v>MAT 2.1*</v>
      </c>
      <c r="D188" s="219" t="str">
        <f>'overzicht alle'!C121</f>
        <v>totem analyse</v>
      </c>
      <c r="E188" s="101" t="str">
        <f>'overzicht alle'!E121</f>
        <v>verplicht</v>
      </c>
      <c r="F188" s="101" t="str">
        <f>'overzicht alle'!F121</f>
        <v>beter</v>
      </c>
      <c r="G188" s="370"/>
      <c r="H188" s="25"/>
      <c r="I188" s="27"/>
      <c r="J188" s="327" t="str">
        <f t="shared" ref="J188:J189" si="80">P188</f>
        <v/>
      </c>
      <c r="K188" s="34" t="str">
        <f>Q188</f>
        <v/>
      </c>
      <c r="L188" s="17">
        <f>R188</f>
        <v>0</v>
      </c>
      <c r="M188" s="361"/>
      <c r="N188" s="376"/>
      <c r="O188" s="377"/>
      <c r="P188" s="368" t="str">
        <f>IF(G188="goed",1,IF(G188="beter",2,IF(G188="uitstekend",3,IF(G188="nvt",0,""))))</f>
        <v/>
      </c>
      <c r="Q188" s="383" t="str">
        <f>IF(G188="nvt","nvt",IF(J188=0,"niet voldaan",IF(J188=1,"goed",IF(J188=2,"beter",IF(J188=3,"uitstekend","")))))</f>
        <v/>
      </c>
      <c r="R188" s="367"/>
      <c r="S188" s="368">
        <f>R188</f>
        <v>0</v>
      </c>
      <c r="T188" s="382" t="str">
        <f>IF(G188="nvt",0,IF(G188="goed",1,IF(G188="beter",2,IF(G188="uitstekend",3,""))))</f>
        <v/>
      </c>
      <c r="U188" s="404"/>
    </row>
    <row r="189" spans="1:21" x14ac:dyDescent="0.3">
      <c r="A189" s="112"/>
      <c r="B189" s="31"/>
      <c r="C189" s="4" t="str">
        <f>'overzicht alle'!B122</f>
        <v>MAT 2.2*</v>
      </c>
      <c r="D189" s="219" t="str">
        <f>'overzicht alle'!C122</f>
        <v>hout uit duurzaam bosbeheer</v>
      </c>
      <c r="E189" s="101" t="str">
        <f>'overzicht alle'!E122</f>
        <v>verplicht</v>
      </c>
      <c r="F189" s="101" t="str">
        <f>'overzicht alle'!F122</f>
        <v>uitstekend</v>
      </c>
      <c r="G189" s="370"/>
      <c r="H189" s="25"/>
      <c r="I189" s="27"/>
      <c r="J189" s="327" t="str">
        <f t="shared" si="80"/>
        <v/>
      </c>
      <c r="K189" s="34" t="str">
        <f>Q189</f>
        <v/>
      </c>
      <c r="L189" s="17">
        <f>R189</f>
        <v>0</v>
      </c>
      <c r="M189" s="361"/>
      <c r="N189" s="376"/>
      <c r="O189" s="377"/>
      <c r="P189" s="368" t="str">
        <f>IF(G189="goed",1,IF(G189="beter",2,IF(G189="uitstekend",3,IF(G189="nvt",0,""))))</f>
        <v/>
      </c>
      <c r="Q189" s="383" t="str">
        <f>IF(G189="nvt","nvt",IF(J189=0,"niet voldaan",IF(J189=1,"goed",IF(J189=2,"beter",IF(J189=3,"uitstekend","")))))</f>
        <v/>
      </c>
      <c r="R189" s="367"/>
      <c r="S189" s="368">
        <f>R189</f>
        <v>0</v>
      </c>
      <c r="T189" s="382" t="str">
        <f>IF(G189="nvt",0,IF(G189="goed",1,IF(G189="beter",2,IF(G189="uitstekend",3,""))))</f>
        <v/>
      </c>
      <c r="U189" s="404"/>
    </row>
    <row r="190" spans="1:21" x14ac:dyDescent="0.3">
      <c r="A190" s="23"/>
      <c r="B190" s="23"/>
      <c r="C190" s="23"/>
      <c r="D190" s="23"/>
      <c r="E190" s="23"/>
      <c r="F190" s="23"/>
      <c r="G190" s="362"/>
      <c r="H190" s="23"/>
      <c r="I190" s="23"/>
      <c r="J190" s="340"/>
      <c r="K190" s="23"/>
      <c r="L190" s="23"/>
      <c r="M190" s="361"/>
      <c r="N190" s="376"/>
      <c r="O190" s="377"/>
      <c r="P190" s="368"/>
      <c r="Q190" s="367"/>
      <c r="R190" s="367"/>
      <c r="S190" s="368"/>
      <c r="T190" s="382"/>
      <c r="U190" s="404"/>
    </row>
    <row r="191" spans="1:21" customFormat="1" ht="13.8" customHeight="1" x14ac:dyDescent="0.3">
      <c r="A191" s="30"/>
      <c r="B191" s="256"/>
      <c r="C191" s="257" t="str">
        <f>'overzicht alle'!B123</f>
        <v>MAT 3*</v>
      </c>
      <c r="D191" s="257" t="str">
        <f>'overzicht alle'!C123</f>
        <v>Materialenpaspoort</v>
      </c>
      <c r="E191" s="257"/>
      <c r="F191" s="258" t="str">
        <f>'overzicht alle'!F123</f>
        <v>/</v>
      </c>
      <c r="G191" s="394"/>
      <c r="H191" s="257"/>
      <c r="I191" s="257"/>
      <c r="J191" s="335"/>
      <c r="K191" s="320" t="str">
        <f>Q191</f>
        <v/>
      </c>
      <c r="L191" s="258"/>
      <c r="M191" s="395" t="str">
        <f>IF(K191="nvt","pass",IF(P191="","",IF(P191&gt;=U191,"pass","niet voldaan")))</f>
        <v/>
      </c>
      <c r="N191" s="364"/>
      <c r="O191" s="368"/>
      <c r="P191" s="368" t="str">
        <f>P192</f>
        <v/>
      </c>
      <c r="Q191" s="367" t="str">
        <f>IF(Q192="nvt","nvt",IF(P191="","",IF(P191&lt;1,"niet voldaan",IF(P191&lt;2,"goed",IF(P191&lt;3,"beter","uitstekend")))))</f>
        <v/>
      </c>
      <c r="R191" s="367"/>
      <c r="S191" s="367"/>
      <c r="T191" s="382"/>
      <c r="U191" s="405">
        <f>IF(F191="uitstekend",3,IF(F191="beter",2,IF(F191="goed",1,0)))</f>
        <v>0</v>
      </c>
    </row>
    <row r="192" spans="1:21" x14ac:dyDescent="0.3">
      <c r="A192" s="112"/>
      <c r="B192" s="31"/>
      <c r="C192" s="4" t="str">
        <f>'overzicht alle'!B124</f>
        <v>MAT 3.1*</v>
      </c>
      <c r="D192" s="219" t="str">
        <f>'overzicht alle'!C124</f>
        <v>Materialenpaspoort</v>
      </c>
      <c r="E192" s="101" t="str">
        <f>'overzicht alle'!E124</f>
        <v>vrij</v>
      </c>
      <c r="F192" s="101" t="str">
        <f>'overzicht alle'!F124</f>
        <v>beter</v>
      </c>
      <c r="G192" s="370"/>
      <c r="H192" s="25"/>
      <c r="I192" s="27"/>
      <c r="J192" s="327" t="str">
        <f t="shared" ref="J192" si="81">P192</f>
        <v/>
      </c>
      <c r="K192" s="34" t="str">
        <f>Q192</f>
        <v/>
      </c>
      <c r="L192" s="17">
        <f>R192</f>
        <v>0</v>
      </c>
      <c r="M192" s="361"/>
      <c r="N192" s="376"/>
      <c r="O192" s="377"/>
      <c r="P192" s="368" t="str">
        <f>IF(G192="goed",1,IF(G192="beter",2,IF(G192="uitstekend",3,IF(G192="nvt","",""))))</f>
        <v/>
      </c>
      <c r="Q192" s="382" t="str">
        <f>IF(G192="nvt","nvt",IF(J192=0,"niet voldaan",IF(J192=1,"goed",IF(J192=2,"beter",IF(J192=3,"uitstekend","")))))</f>
        <v/>
      </c>
      <c r="R192" s="367"/>
      <c r="S192" s="368">
        <f>R192</f>
        <v>0</v>
      </c>
      <c r="T192" s="382" t="str">
        <f>IF(G192="nvt",0,IF(G192="goed",1,IF(G192="beter",2,IF(G192="uitstekend",3,""))))</f>
        <v/>
      </c>
      <c r="U192" s="404"/>
    </row>
    <row r="193" spans="1:21" x14ac:dyDescent="0.3">
      <c r="A193" s="23"/>
      <c r="B193" s="23"/>
      <c r="C193" s="23"/>
      <c r="D193" s="23"/>
      <c r="E193" s="23"/>
      <c r="F193" s="23"/>
      <c r="G193" s="362"/>
      <c r="H193" s="23"/>
      <c r="I193" s="23"/>
      <c r="J193" s="340"/>
      <c r="K193" s="23"/>
      <c r="L193" s="23"/>
      <c r="M193" s="361"/>
      <c r="N193" s="376"/>
      <c r="O193" s="377"/>
      <c r="P193" s="368"/>
      <c r="Q193" s="367"/>
      <c r="R193" s="367"/>
      <c r="S193" s="368"/>
      <c r="T193" s="382"/>
      <c r="U193" s="404"/>
    </row>
    <row r="194" spans="1:21" customFormat="1" ht="13.8" customHeight="1" x14ac:dyDescent="0.3">
      <c r="A194" s="30"/>
      <c r="B194" s="256"/>
      <c r="C194" s="257" t="str">
        <f>'overzicht alle'!B125</f>
        <v>MAT 4*</v>
      </c>
      <c r="D194" s="257" t="str">
        <f>'overzicht alle'!C125</f>
        <v>Koelmiddelen met een lage impact</v>
      </c>
      <c r="E194" s="257"/>
      <c r="F194" s="258" t="str">
        <f>'overzicht alle'!F125</f>
        <v>goed</v>
      </c>
      <c r="G194" s="394"/>
      <c r="H194" s="257"/>
      <c r="I194" s="257"/>
      <c r="J194" s="335"/>
      <c r="K194" s="320" t="str">
        <f>Q194</f>
        <v/>
      </c>
      <c r="L194" s="258"/>
      <c r="M194" s="395" t="str">
        <f>IF(K194="nvt","pass",IF(P194="","",IF(P194&gt;=U194,"pass","niet voldaan")))</f>
        <v/>
      </c>
      <c r="N194" s="364"/>
      <c r="O194" s="368"/>
      <c r="P194" s="368" t="str" cm="1">
        <f t="array" ref="P194">IF(OR(P195:P196=0),0,IFERROR(AVERAGE(P195:P197),""))</f>
        <v/>
      </c>
      <c r="Q194" s="367" t="str">
        <f>IF(P194="","",IF(P194&lt;1,"niet voldaan",IF(P194&lt;2.3,"goed",IF(P194&lt;3,"beter","uitstekend"))))</f>
        <v/>
      </c>
      <c r="R194" s="367"/>
      <c r="S194" s="367"/>
      <c r="T194" s="382"/>
      <c r="U194" s="405">
        <f>IF(F194="uitstekend",3,IF(F194="beter",2,IF(F194="goed",1,0)))</f>
        <v>1</v>
      </c>
    </row>
    <row r="195" spans="1:21" x14ac:dyDescent="0.3">
      <c r="A195" s="112"/>
      <c r="B195" s="31"/>
      <c r="C195" s="4" t="str">
        <f>'overzicht alle'!B126</f>
        <v>MAT4.1*</v>
      </c>
      <c r="D195" s="219" t="str">
        <f>'overzicht alle'!C126</f>
        <v>Koelmiddelen met en lage GWP impact</v>
      </c>
      <c r="E195" s="101" t="str">
        <f>'overzicht alle'!E126</f>
        <v>verplicht</v>
      </c>
      <c r="F195" s="101" t="str">
        <f>'overzicht alle'!F126</f>
        <v>goed</v>
      </c>
      <c r="G195" s="370"/>
      <c r="H195" s="25"/>
      <c r="I195" s="27"/>
      <c r="J195" s="327" t="str">
        <f t="shared" ref="J195:J196" si="82">P195</f>
        <v/>
      </c>
      <c r="K195" s="34" t="str">
        <f>Q195</f>
        <v/>
      </c>
      <c r="L195" s="17">
        <f>R195</f>
        <v>0</v>
      </c>
      <c r="M195" s="361"/>
      <c r="N195" s="376"/>
      <c r="O195" s="377"/>
      <c r="P195" s="368" t="str">
        <f>IF(G195="goed",1,IF(G195="beter",2,IF(G195="uitstekend",3,IF(G195="nvt",0,""))))</f>
        <v/>
      </c>
      <c r="Q195" s="383" t="str">
        <f>IF(G195="nvt","nvt",IF(J195=0,"niet voldaan",IF(J195=1,"goed",IF(J195=2,"beter",IF(J195=3,"uitstekend","")))))</f>
        <v/>
      </c>
      <c r="R195" s="367"/>
      <c r="S195" s="368">
        <f>R195</f>
        <v>0</v>
      </c>
      <c r="T195" s="382" t="str">
        <f>IF(G195="nvt",0,IF(G195="goed",1,IF(G195="beter",2,IF(G195="uitstekend",3,""))))</f>
        <v/>
      </c>
      <c r="U195" s="404"/>
    </row>
    <row r="196" spans="1:21" x14ac:dyDescent="0.3">
      <c r="A196" s="112"/>
      <c r="B196" s="31"/>
      <c r="C196" s="4" t="str">
        <f>'overzicht alle'!B127</f>
        <v>MAT 4.2*</v>
      </c>
      <c r="D196" s="219" t="str">
        <f>'overzicht alle'!C127</f>
        <v>Lekdetectie</v>
      </c>
      <c r="E196" s="101" t="str">
        <f>'overzicht alle'!E127</f>
        <v>verplicht</v>
      </c>
      <c r="F196" s="101" t="str">
        <f>'overzicht alle'!F127</f>
        <v>voldaan</v>
      </c>
      <c r="G196" s="370"/>
      <c r="H196" s="25"/>
      <c r="I196" s="27"/>
      <c r="J196" s="327" t="str">
        <f t="shared" si="82"/>
        <v/>
      </c>
      <c r="K196" s="34" t="str">
        <f>Q196</f>
        <v/>
      </c>
      <c r="L196" s="17">
        <f>R196</f>
        <v>0</v>
      </c>
      <c r="M196" s="361"/>
      <c r="N196" s="376"/>
      <c r="O196" s="377"/>
      <c r="P196" s="368" t="str">
        <f t="shared" ref="P196" si="83">IF(G196="voldaan",3,IF(G196="niet voldaan",0,IF(G196="nvt",0,"")))</f>
        <v/>
      </c>
      <c r="Q196" s="367" t="str">
        <f t="shared" ref="Q196" si="84">IF(G196="nvt","nvt",IF(P196=3,"uitstekend",IF(P196=0,"niet voldaan","")))</f>
        <v/>
      </c>
      <c r="R196" s="367"/>
      <c r="S196" s="368">
        <f>R196</f>
        <v>0</v>
      </c>
      <c r="T196" s="382"/>
      <c r="U196" s="404"/>
    </row>
    <row r="197" spans="1:21" x14ac:dyDescent="0.3">
      <c r="A197" s="23"/>
      <c r="B197" s="23"/>
      <c r="C197" s="23"/>
      <c r="D197" s="23"/>
      <c r="E197" s="23"/>
      <c r="F197" s="23"/>
      <c r="G197" s="362"/>
      <c r="H197" s="23"/>
      <c r="I197" s="23"/>
      <c r="J197" s="340"/>
      <c r="K197" s="23"/>
      <c r="L197" s="23"/>
      <c r="M197" s="361"/>
      <c r="N197" s="376"/>
      <c r="O197" s="377"/>
      <c r="P197" s="368"/>
      <c r="Q197" s="367"/>
      <c r="R197" s="367"/>
      <c r="S197" s="368"/>
      <c r="T197" s="382"/>
      <c r="U197" s="404"/>
    </row>
    <row r="198" spans="1:21" customFormat="1" ht="13.8" customHeight="1" x14ac:dyDescent="0.3">
      <c r="A198" s="30"/>
      <c r="B198" s="256"/>
      <c r="C198" s="257" t="str">
        <f>'overzicht alle'!B128</f>
        <v>WAT 1*</v>
      </c>
      <c r="D198" s="257" t="str">
        <f>'overzicht alle'!C128</f>
        <v>Waterverbruik beperken</v>
      </c>
      <c r="E198" s="257"/>
      <c r="F198" s="258" t="str">
        <f>'overzicht alle'!F128</f>
        <v>uitstekend</v>
      </c>
      <c r="G198" s="394"/>
      <c r="H198" s="257"/>
      <c r="I198" s="257"/>
      <c r="J198" s="335"/>
      <c r="K198" s="320" t="str">
        <f t="shared" ref="K198:K202" si="85">Q198</f>
        <v/>
      </c>
      <c r="L198" s="258"/>
      <c r="M198" s="395" t="str">
        <f>IF(K198="nvt","pass",IF(P198="","",IF(P198&gt;=U198,"pass","niet voldaan")))</f>
        <v/>
      </c>
      <c r="N198" s="364"/>
      <c r="O198" s="368"/>
      <c r="P198" s="368" t="str" cm="1">
        <f t="array" ref="P198">IF(OR(P199:P202=0),0,IFERROR(AVERAGE(P199:P202),""))</f>
        <v/>
      </c>
      <c r="Q198" s="367" t="str">
        <f>IF(P198="","",IF(P198&lt;1,"niet voldaan",IF(P198&lt;2,"goed",IF(P198&lt;3,"beter","uitstekend"))))</f>
        <v/>
      </c>
      <c r="R198" s="367"/>
      <c r="S198" s="367"/>
      <c r="T198" s="382" t="str">
        <f>IF(G198="niet voldaan",0,IF(G198="goed",1,IF(G198="beter",2,IF(G198="uitstekend",3,""))))</f>
        <v/>
      </c>
      <c r="U198" s="405">
        <f>IF(F198="uitstekend",3,IF(F198="beter",2,IF(F198="goed",1,0)))</f>
        <v>3</v>
      </c>
    </row>
    <row r="199" spans="1:21" x14ac:dyDescent="0.3">
      <c r="A199" s="112"/>
      <c r="B199" s="31"/>
      <c r="C199" s="4" t="str">
        <f>'overzicht alle'!B129</f>
        <v>WAT 1.1</v>
      </c>
      <c r="D199" s="219" t="str">
        <f>'overzicht alle'!C129</f>
        <v>Waterbesparende toestellen en kraanwerk</v>
      </c>
      <c r="E199" s="101" t="str">
        <f>'overzicht alle'!E129</f>
        <v>verplicht</v>
      </c>
      <c r="F199" s="101" t="str">
        <f>'overzicht alle'!F129</f>
        <v>voldaan</v>
      </c>
      <c r="G199" s="370"/>
      <c r="H199" s="25"/>
      <c r="I199" s="27"/>
      <c r="J199" s="327" t="str">
        <f t="shared" ref="J199:J202" si="86">P199</f>
        <v/>
      </c>
      <c r="K199" s="34" t="str">
        <f t="shared" si="85"/>
        <v/>
      </c>
      <c r="L199" s="17">
        <f>R199</f>
        <v>0</v>
      </c>
      <c r="M199" s="361"/>
      <c r="N199" s="376"/>
      <c r="O199" s="377">
        <f>ROUND(SUM(P199:P202)/4,1)</f>
        <v>0</v>
      </c>
      <c r="P199" s="368" t="str">
        <f t="shared" ref="P199:P202" si="87">IF(G199="voldaan",3,IF(G199="niet voldaan",0,IF(G199="nvt",0,"")))</f>
        <v/>
      </c>
      <c r="Q199" s="367" t="str">
        <f t="shared" ref="Q199:Q202" si="88">IF(G199="nvt","nvt",IF(P199=3,"uitstekend",IF(P199=0,"niet voldaan","")))</f>
        <v/>
      </c>
      <c r="R199" s="367"/>
      <c r="S199" s="368">
        <f>R199</f>
        <v>0</v>
      </c>
      <c r="T199" s="382"/>
      <c r="U199" s="404"/>
    </row>
    <row r="200" spans="1:21" x14ac:dyDescent="0.3">
      <c r="A200" s="112"/>
      <c r="B200" s="31"/>
      <c r="C200" s="4" t="str">
        <f>'overzicht alle'!B130</f>
        <v>WAT 1.2</v>
      </c>
      <c r="D200" s="219" t="str">
        <f>'overzicht alle'!C130</f>
        <v>Watermeter</v>
      </c>
      <c r="E200" s="101" t="str">
        <f>'overzicht alle'!E130</f>
        <v>verplicht</v>
      </c>
      <c r="F200" s="101" t="str">
        <f>'overzicht alle'!F130</f>
        <v>voldaan</v>
      </c>
      <c r="G200" s="370"/>
      <c r="H200" s="25"/>
      <c r="I200" s="27"/>
      <c r="J200" s="327" t="str">
        <f t="shared" si="86"/>
        <v/>
      </c>
      <c r="K200" s="34" t="str">
        <f t="shared" si="85"/>
        <v/>
      </c>
      <c r="L200" s="17">
        <f>R200</f>
        <v>0</v>
      </c>
      <c r="M200" s="361"/>
      <c r="N200" s="376"/>
      <c r="O200" s="377"/>
      <c r="P200" s="368" t="str">
        <f t="shared" si="87"/>
        <v/>
      </c>
      <c r="Q200" s="367" t="str">
        <f t="shared" si="88"/>
        <v/>
      </c>
      <c r="R200" s="367"/>
      <c r="S200" s="368">
        <f>R200</f>
        <v>0</v>
      </c>
      <c r="T200" s="382"/>
      <c r="U200" s="404"/>
    </row>
    <row r="201" spans="1:21" x14ac:dyDescent="0.3">
      <c r="A201" s="112"/>
      <c r="B201" s="31"/>
      <c r="C201" s="4" t="str">
        <f>'overzicht alle'!B131</f>
        <v>WAT 1.3*</v>
      </c>
      <c r="D201" s="219" t="str">
        <f>'overzicht alle'!C131</f>
        <v>Ontwerp waterdistributie</v>
      </c>
      <c r="E201" s="101" t="str">
        <f>'overzicht alle'!E131</f>
        <v>verplicht</v>
      </c>
      <c r="F201" s="101" t="str">
        <f>'overzicht alle'!F131</f>
        <v>voldaan</v>
      </c>
      <c r="G201" s="370"/>
      <c r="H201" s="25"/>
      <c r="I201" s="27"/>
      <c r="J201" s="327" t="str">
        <f t="shared" si="86"/>
        <v/>
      </c>
      <c r="K201" s="34" t="str">
        <f t="shared" si="85"/>
        <v/>
      </c>
      <c r="L201" s="17">
        <f>R201</f>
        <v>0</v>
      </c>
      <c r="M201" s="361"/>
      <c r="N201" s="376"/>
      <c r="O201" s="377"/>
      <c r="P201" s="368" t="str">
        <f t="shared" si="87"/>
        <v/>
      </c>
      <c r="Q201" s="367" t="str">
        <f t="shared" si="88"/>
        <v/>
      </c>
      <c r="R201" s="367"/>
      <c r="S201" s="368">
        <f>R201</f>
        <v>0</v>
      </c>
      <c r="T201" s="382"/>
      <c r="U201" s="404"/>
    </row>
    <row r="202" spans="1:21" x14ac:dyDescent="0.3">
      <c r="A202" s="112"/>
      <c r="B202" s="10"/>
      <c r="C202" s="4" t="str">
        <f>'overzicht alle'!B132</f>
        <v>WAT 1.4*</v>
      </c>
      <c r="D202" s="219" t="str">
        <f>'overzicht alle'!C132</f>
        <v>Legionellabeheersing in matigrisico-inrichtingen</v>
      </c>
      <c r="E202" s="101" t="str">
        <f>'overzicht alle'!E132</f>
        <v>verplicht</v>
      </c>
      <c r="F202" s="101" t="str">
        <f>'overzicht alle'!F132</f>
        <v>voldaan</v>
      </c>
      <c r="G202" s="370"/>
      <c r="H202" s="25"/>
      <c r="I202" s="27"/>
      <c r="J202" s="327" t="str">
        <f t="shared" si="86"/>
        <v/>
      </c>
      <c r="K202" s="34" t="str">
        <f t="shared" si="85"/>
        <v/>
      </c>
      <c r="L202" s="17">
        <f>R202</f>
        <v>0</v>
      </c>
      <c r="M202" s="361"/>
      <c r="N202" s="376"/>
      <c r="O202" s="377"/>
      <c r="P202" s="368" t="str">
        <f t="shared" si="87"/>
        <v/>
      </c>
      <c r="Q202" s="367" t="str">
        <f t="shared" si="88"/>
        <v/>
      </c>
      <c r="R202" s="367"/>
      <c r="S202" s="368">
        <f>R202</f>
        <v>0</v>
      </c>
      <c r="T202" s="382"/>
      <c r="U202" s="404"/>
    </row>
    <row r="203" spans="1:21" x14ac:dyDescent="0.3">
      <c r="A203" s="23"/>
      <c r="B203" s="23"/>
      <c r="C203" s="23"/>
      <c r="D203" s="23"/>
      <c r="E203" s="23"/>
      <c r="F203" s="23"/>
      <c r="G203" s="362"/>
      <c r="H203" s="23"/>
      <c r="I203" s="23"/>
      <c r="J203" s="340"/>
      <c r="K203" s="23"/>
      <c r="L203" s="23"/>
      <c r="M203" s="361"/>
      <c r="N203" s="376"/>
      <c r="O203" s="377"/>
      <c r="P203" s="368"/>
      <c r="Q203" s="367"/>
      <c r="R203" s="367"/>
      <c r="S203" s="368"/>
      <c r="T203" s="382"/>
      <c r="U203" s="404"/>
    </row>
    <row r="204" spans="1:21" customFormat="1" ht="13.8" customHeight="1" x14ac:dyDescent="0.3">
      <c r="A204" s="30"/>
      <c r="B204" s="256"/>
      <c r="C204" s="257" t="str">
        <f>'overzicht alle'!B133</f>
        <v>WAT2*</v>
      </c>
      <c r="D204" s="257" t="str">
        <f>'overzicht alle'!C133</f>
        <v>Hergebruik van water</v>
      </c>
      <c r="E204" s="257"/>
      <c r="F204" s="258" t="str">
        <f>'overzicht alle'!F133</f>
        <v>goed</v>
      </c>
      <c r="G204" s="394"/>
      <c r="H204" s="257"/>
      <c r="I204" s="257"/>
      <c r="J204" s="335"/>
      <c r="K204" s="320" t="str">
        <f t="shared" ref="K204:K209" si="89">Q204</f>
        <v/>
      </c>
      <c r="L204" s="258"/>
      <c r="M204" s="395" t="str">
        <f>IF(K204="nvt","pass",IF(P204="","",IF(P204&gt;=U204,"pass","niet voldaan")))</f>
        <v/>
      </c>
      <c r="N204" s="364"/>
      <c r="O204" s="368"/>
      <c r="P204" s="368" t="str">
        <f>IF(OR(P205=0,P207=0),0,IFERROR(AVERAGE(P205:P206),""))</f>
        <v/>
      </c>
      <c r="Q204" s="367" t="str">
        <f>IF(P204="","",IF(P204&lt;1,"niet voldaan",IF(P204&lt;2,"goed",IF(P204&lt;3,"beter","uitstekend"))))</f>
        <v/>
      </c>
      <c r="R204" s="367"/>
      <c r="S204" s="367"/>
      <c r="T204" s="382"/>
      <c r="U204" s="405">
        <f>IF(F204="uitstekend",3,IF(F204="beter",2,IF(F204="goed",1,0)))</f>
        <v>1</v>
      </c>
    </row>
    <row r="205" spans="1:21" x14ac:dyDescent="0.3">
      <c r="A205" s="112"/>
      <c r="B205" s="31"/>
      <c r="C205" s="4" t="str">
        <f>'overzicht alle'!B134</f>
        <v>WAT 2.1*</v>
      </c>
      <c r="D205" s="219" t="str">
        <f>'overzicht alle'!C134</f>
        <v>Dekkingsgraad door waterhergebruik</v>
      </c>
      <c r="E205" s="101" t="str">
        <f>'overzicht alle'!E134</f>
        <v>verplicht</v>
      </c>
      <c r="F205" s="101" t="str">
        <f>'overzicht alle'!F134</f>
        <v>goed</v>
      </c>
      <c r="G205" s="370"/>
      <c r="H205" s="25"/>
      <c r="I205" s="27"/>
      <c r="J205" s="327" t="str">
        <f t="shared" ref="J205:J207" si="90">P205</f>
        <v/>
      </c>
      <c r="K205" s="34" t="str">
        <f t="shared" si="89"/>
        <v/>
      </c>
      <c r="L205" s="17">
        <f>R205</f>
        <v>0</v>
      </c>
      <c r="M205" s="361"/>
      <c r="N205" s="376"/>
      <c r="O205" s="377">
        <f>ROUND(SUM(P205:P206)/2,1)</f>
        <v>0</v>
      </c>
      <c r="P205" s="368" t="str">
        <f>IF(G205="goed",1,IF(G205="beter",2,IF(G205="uitstekend",3,IF(G205="nvt",0,""))))</f>
        <v/>
      </c>
      <c r="Q205" s="383" t="str">
        <f>IF(G205="nvt","nvt",IF(J205=0,"niet voldaan",IF(J205=1,"goed",IF(J205=2,"beter",IF(J205=3,"uitstekend","")))))</f>
        <v/>
      </c>
      <c r="R205" s="367"/>
      <c r="S205" s="368">
        <f>R205</f>
        <v>0</v>
      </c>
      <c r="T205" s="382" t="str">
        <f>IF(G205="nvt",0,IF(G205="goed",1,IF(G205="beter",2,IF(G205="uitstekend",3,""))))</f>
        <v/>
      </c>
      <c r="U205" s="404"/>
    </row>
    <row r="206" spans="1:21" x14ac:dyDescent="0.3">
      <c r="A206" s="112"/>
      <c r="B206" s="31"/>
      <c r="C206" s="4" t="str">
        <f>'overzicht alle'!B135</f>
        <v>WAT 2.2*</v>
      </c>
      <c r="D206" s="219" t="str">
        <f>'overzicht alle'!C135</f>
        <v>Effectief benut potentieel</v>
      </c>
      <c r="E206" s="101" t="str">
        <f>'overzicht alle'!E135</f>
        <v>vrij</v>
      </c>
      <c r="F206" s="101" t="str">
        <f>'overzicht alle'!F135</f>
        <v>goed</v>
      </c>
      <c r="G206" s="370"/>
      <c r="H206" s="25"/>
      <c r="I206" s="27"/>
      <c r="J206" s="327" t="str">
        <f t="shared" si="90"/>
        <v/>
      </c>
      <c r="K206" s="34" t="str">
        <f t="shared" si="89"/>
        <v/>
      </c>
      <c r="L206" s="17">
        <f>R206</f>
        <v>0</v>
      </c>
      <c r="M206" s="361"/>
      <c r="N206" s="376"/>
      <c r="O206" s="377"/>
      <c r="P206" s="368" t="str">
        <f>IF(G206="goed",1,IF(G206="beter",2,IF(G206="uitstekend",3,IF(G206="nvt","",""))))</f>
        <v/>
      </c>
      <c r="Q206" s="382" t="str">
        <f>IF(G206="nvt","nvt",IF(J206=0,"niet voldaan",IF(J206=1,"goed",IF(J206=2,"beter",IF(J206=3,"uitstekend","")))))</f>
        <v/>
      </c>
      <c r="R206" s="367"/>
      <c r="S206" s="368">
        <f>R206</f>
        <v>0</v>
      </c>
      <c r="T206" s="382" t="str">
        <f>IF(G206="nvt",0,IF(G206="goed",1,IF(G206="beter",2,IF(G206="uitstekend",3,""))))</f>
        <v/>
      </c>
      <c r="U206" s="404"/>
    </row>
    <row r="207" spans="1:21" x14ac:dyDescent="0.3">
      <c r="A207" s="112"/>
      <c r="B207" s="31"/>
      <c r="C207" s="4" t="str">
        <f>'overzicht alle'!B136</f>
        <v>WAT 2.3*</v>
      </c>
      <c r="D207" s="219" t="str">
        <f>'overzicht alle'!C136</f>
        <v>Optimale afstemming van de beschikbare waterkwaliteit aan de benodigde waterkwaliteit</v>
      </c>
      <c r="E207" s="101" t="str">
        <f>'overzicht alle'!E136</f>
        <v>vrij</v>
      </c>
      <c r="F207" s="101" t="str">
        <f>'overzicht alle'!F136</f>
        <v>voldaan</v>
      </c>
      <c r="G207" s="370"/>
      <c r="H207" s="25"/>
      <c r="I207" s="27"/>
      <c r="J207" s="327" t="str">
        <f t="shared" si="90"/>
        <v/>
      </c>
      <c r="K207" s="34" t="str">
        <f t="shared" si="89"/>
        <v/>
      </c>
      <c r="L207" s="17">
        <f>R207</f>
        <v>0</v>
      </c>
      <c r="M207" s="361"/>
      <c r="N207" s="376"/>
      <c r="O207" s="377"/>
      <c r="P207" s="368" t="str">
        <f>IF(G207="nvt","",IF(G207="voldaan",3,IF(G207="niet voldaan",0,"")))</f>
        <v/>
      </c>
      <c r="Q207" s="367" t="str">
        <f>IF(G207="nvt","nvt",IF(P207=3,"uitstekend",IF(P207=0,"niet voldaan","")))</f>
        <v/>
      </c>
      <c r="R207" s="367"/>
      <c r="S207" s="368">
        <f t="shared" ref="S207" si="91">R207</f>
        <v>0</v>
      </c>
      <c r="T207" s="382"/>
      <c r="U207" s="404"/>
    </row>
    <row r="208" spans="1:21" customFormat="1" ht="13.8" customHeight="1" x14ac:dyDescent="0.3">
      <c r="A208" s="30"/>
      <c r="B208" s="263" t="s">
        <v>437</v>
      </c>
      <c r="C208" s="228"/>
      <c r="D208" s="231"/>
      <c r="E208" s="232"/>
      <c r="F208" s="232"/>
      <c r="G208" s="385"/>
      <c r="H208" s="234"/>
      <c r="I208" s="235"/>
      <c r="J208" s="338"/>
      <c r="K208" s="232" t="str">
        <f t="shared" si="89"/>
        <v/>
      </c>
      <c r="L208" s="232"/>
      <c r="M208" s="395" t="str">
        <f>IF(K208="nvt","pass",IF(P208="","",IF(P208&gt;=U208,"pass","niet voldaan")))</f>
        <v/>
      </c>
      <c r="N208" s="364"/>
      <c r="O208" s="368"/>
      <c r="P208" s="368"/>
      <c r="Q208" s="367" t="str">
        <f>IF(Q209="nvt","nvt",IF(Q209="goed","goed",IF(Q209="beter","beter",IF(Q209="uitstekend","uitstekend",IF(Q209="","","niet voldaan")))))</f>
        <v/>
      </c>
      <c r="R208" s="367"/>
      <c r="S208" s="367"/>
      <c r="T208" s="382"/>
      <c r="U208" s="405"/>
    </row>
    <row r="209" spans="1:21" x14ac:dyDescent="0.3">
      <c r="A209" s="112"/>
      <c r="B209" s="220" t="s">
        <v>191</v>
      </c>
      <c r="C209" s="221" t="str">
        <f>C205</f>
        <v>WAT 2.1*</v>
      </c>
      <c r="D209" s="225" t="str">
        <f>D205</f>
        <v>Dekkingsgraad door waterhergebruik</v>
      </c>
      <c r="E209" s="101" t="s">
        <v>201</v>
      </c>
      <c r="F209" s="101" t="s">
        <v>28</v>
      </c>
      <c r="G209" s="370"/>
      <c r="H209" s="25"/>
      <c r="I209" s="27"/>
      <c r="J209" s="327" t="str">
        <f t="shared" ref="J209" si="92">P209</f>
        <v/>
      </c>
      <c r="K209" s="34" t="str">
        <f t="shared" si="89"/>
        <v/>
      </c>
      <c r="L209" s="17"/>
      <c r="M209" s="361"/>
      <c r="N209" s="376"/>
      <c r="O209" s="377"/>
      <c r="P209" s="368" t="str">
        <f>IF(G209="goed",1,IF(G209="beter",2,IF(G209="uitstekend",3,IF(G209="nvt","nvt",""))))</f>
        <v/>
      </c>
      <c r="Q209" s="383" t="str">
        <f>IF(J209="nvt","nvt",IF(J209=0,"niet voldaan",IF(J209=1,"goed",IF(J209=2,"beter",IF(J209=3,"uitstekend","")))))</f>
        <v/>
      </c>
      <c r="R209" s="367"/>
      <c r="S209" s="368">
        <f>R209</f>
        <v>0</v>
      </c>
      <c r="T209" s="382" t="str">
        <f>IF(G209="nvt",0,IF(G209="goed",1,IF(G209="beter",2,IF(G209="uitstekend",3,""))))</f>
        <v/>
      </c>
      <c r="U209" s="404"/>
    </row>
    <row r="210" spans="1:21" x14ac:dyDescent="0.3">
      <c r="A210" s="23"/>
      <c r="B210" s="23"/>
      <c r="C210" s="23"/>
      <c r="D210" s="23"/>
      <c r="E210" s="23"/>
      <c r="F210" s="23"/>
      <c r="G210" s="362"/>
      <c r="H210" s="23"/>
      <c r="I210" s="23"/>
      <c r="J210" s="340"/>
      <c r="K210" s="23"/>
      <c r="L210" s="23"/>
      <c r="M210" s="361"/>
      <c r="N210" s="376"/>
      <c r="O210" s="377"/>
      <c r="P210" s="368"/>
      <c r="Q210" s="367"/>
      <c r="R210" s="367"/>
      <c r="S210" s="368"/>
      <c r="T210" s="382"/>
      <c r="U210" s="404"/>
    </row>
    <row r="211" spans="1:21" customFormat="1" ht="13.8" customHeight="1" x14ac:dyDescent="0.3">
      <c r="A211" s="30"/>
      <c r="B211" s="256"/>
      <c r="C211" s="257" t="str">
        <f>'overzicht alle'!B137</f>
        <v>WAT 3*</v>
      </c>
      <c r="D211" s="257" t="str">
        <f>'overzicht alle'!C137</f>
        <v>Afvoer van water</v>
      </c>
      <c r="E211" s="257"/>
      <c r="F211" s="258" t="str">
        <f>'overzicht alle'!F137</f>
        <v>/</v>
      </c>
      <c r="G211" s="394"/>
      <c r="H211" s="257"/>
      <c r="I211" s="257"/>
      <c r="J211" s="335"/>
      <c r="K211" s="320" t="str">
        <f t="shared" ref="K211:K216" si="93">Q211</f>
        <v/>
      </c>
      <c r="L211" s="258"/>
      <c r="M211" s="395" t="str">
        <f>IF(K211="nvt","pass",IF(P211="","",IF(P211&gt;=U211,"pass","niet voldaan")))</f>
        <v/>
      </c>
      <c r="N211" s="364"/>
      <c r="O211" s="368"/>
      <c r="P211" s="368" t="str">
        <f>IFERROR(AVERAGE(P212:P214),"")</f>
        <v/>
      </c>
      <c r="Q211" s="367" t="str" cm="1">
        <f t="array" ref="Q211">IF(AND(Q212:Q214="nvt"),"nvt",IF(P211="","",IF(P211&lt;1,"niet voldaan",IF(P211&lt;2,"goed",IF(P211&lt;3,"beter","uitstekend")))))</f>
        <v/>
      </c>
      <c r="R211" s="367"/>
      <c r="S211" s="367"/>
      <c r="T211" s="382"/>
      <c r="U211" s="405">
        <f>IF(F211="uitstekend",3,IF(F211="beter",2,IF(F211="goed",1,0)))</f>
        <v>0</v>
      </c>
    </row>
    <row r="212" spans="1:21" x14ac:dyDescent="0.3">
      <c r="A212" s="112"/>
      <c r="B212" s="31"/>
      <c r="C212" s="4" t="str">
        <f>'overzicht alle'!B138</f>
        <v>WAT 3.1*</v>
      </c>
      <c r="D212" s="219" t="str">
        <f>'overzicht alle'!C138</f>
        <v>Lekdebiet naar riolering</v>
      </c>
      <c r="E212" s="101" t="str">
        <f>'overzicht alle'!E138</f>
        <v>vrij</v>
      </c>
      <c r="F212" s="101" t="str">
        <f>'overzicht alle'!F138</f>
        <v>goed</v>
      </c>
      <c r="G212" s="370"/>
      <c r="H212" s="25"/>
      <c r="I212" s="27"/>
      <c r="J212" s="327" t="str">
        <f t="shared" ref="J212:J214" si="94">P212</f>
        <v/>
      </c>
      <c r="K212" s="34" t="str">
        <f t="shared" si="93"/>
        <v/>
      </c>
      <c r="L212" s="17"/>
      <c r="M212" s="361"/>
      <c r="N212" s="376"/>
      <c r="O212" s="377">
        <f>ROUND(SUM(P212:P213)/2,1)</f>
        <v>0</v>
      </c>
      <c r="P212" s="368" t="str">
        <f>IF(G212="goed",1,IF(G212="beter",2,IF(G212="uitstekend",3,IF(G212="nvt","",""))))</f>
        <v/>
      </c>
      <c r="Q212" s="382" t="str">
        <f>IF(G212="nvt","nvt",IF(J212=0,"niet voldaan",IF(J212=1,"goed",IF(J212=2,"beter",IF(J212=3,"uitstekend","")))))</f>
        <v/>
      </c>
      <c r="R212" s="367"/>
      <c r="S212" s="368">
        <f>R212</f>
        <v>0</v>
      </c>
      <c r="T212" s="382" t="str">
        <f>IF(G212="nvt",0,IF(G212="goed",1,IF(G212="beter",2,IF(G212="uitstekend",3,""))))</f>
        <v/>
      </c>
      <c r="U212" s="404"/>
    </row>
    <row r="213" spans="1:21" x14ac:dyDescent="0.3">
      <c r="A213" s="112"/>
      <c r="B213" s="31"/>
      <c r="C213" s="4" t="str">
        <f>'overzicht alle'!B139</f>
        <v>WAT 3.2*</v>
      </c>
      <c r="D213" s="219" t="str">
        <f>'overzicht alle'!C139</f>
        <v>Ledigingstijd infiltratievoorziening</v>
      </c>
      <c r="E213" s="101" t="str">
        <f>'overzicht alle'!E139</f>
        <v>vrij</v>
      </c>
      <c r="F213" s="101" t="str">
        <f>'overzicht alle'!F139</f>
        <v>goed</v>
      </c>
      <c r="G213" s="370"/>
      <c r="H213" s="25"/>
      <c r="I213" s="27"/>
      <c r="J213" s="327" t="str">
        <f t="shared" si="94"/>
        <v/>
      </c>
      <c r="K213" s="34" t="str">
        <f t="shared" si="93"/>
        <v/>
      </c>
      <c r="L213" s="17"/>
      <c r="M213" s="361"/>
      <c r="N213" s="376"/>
      <c r="O213" s="377"/>
      <c r="P213" s="368" t="str">
        <f>IF(G213="goed",1,IF(G213="beter",2,IF(G213="uitstekend",3,IF(G213="nvt","",""))))</f>
        <v/>
      </c>
      <c r="Q213" s="382" t="str">
        <f>IF(G213="nvt","nvt",IF(J213=0,"niet voldaan",IF(J213=1,"goed",IF(J213=2,"beter",IF(J213=3,"uitstekend","")))))</f>
        <v/>
      </c>
      <c r="R213" s="367"/>
      <c r="S213" s="368">
        <f>R213</f>
        <v>0</v>
      </c>
      <c r="T213" s="382" t="str">
        <f>IF(G213="nvt",0,IF(G213="goed",1,IF(G213="beter",2,IF(G213="uitstekend",3,""))))</f>
        <v/>
      </c>
      <c r="U213" s="404"/>
    </row>
    <row r="214" spans="1:21" x14ac:dyDescent="0.3">
      <c r="A214" s="112"/>
      <c r="B214" s="31"/>
      <c r="C214" s="4" t="str">
        <f>'overzicht alle'!B140</f>
        <v>WAT 3.3*</v>
      </c>
      <c r="D214" s="219" t="str">
        <f>'overzicht alle'!C140</f>
        <v>Watervervuiling vermijden</v>
      </c>
      <c r="E214" s="101" t="str">
        <f>'overzicht alle'!E140</f>
        <v>vrij</v>
      </c>
      <c r="F214" s="101" t="str">
        <f>'overzicht alle'!F140</f>
        <v>voldaan</v>
      </c>
      <c r="G214" s="370"/>
      <c r="H214" s="25"/>
      <c r="I214" s="27"/>
      <c r="J214" s="327" t="str">
        <f t="shared" si="94"/>
        <v/>
      </c>
      <c r="K214" s="34" t="str">
        <f t="shared" si="93"/>
        <v/>
      </c>
      <c r="L214" s="17"/>
      <c r="M214" s="361"/>
      <c r="N214" s="376"/>
      <c r="O214" s="377"/>
      <c r="P214" s="368" t="str">
        <f>IF(G214="voldaan",3,IF(G214="niet voldaan",0,""))</f>
        <v/>
      </c>
      <c r="Q214" s="367" t="str">
        <f>IF(G214="nvt","nvt",IF(P214=3,"uitstekend",IF(P214=0,"niet voldaan","")))</f>
        <v/>
      </c>
      <c r="R214" s="367"/>
      <c r="S214" s="368">
        <f t="shared" ref="S214" si="95">R214</f>
        <v>0</v>
      </c>
      <c r="T214" s="382"/>
      <c r="U214" s="404"/>
    </row>
    <row r="215" spans="1:21" customFormat="1" ht="13.8" customHeight="1" x14ac:dyDescent="0.3">
      <c r="A215" s="30"/>
      <c r="B215" s="263" t="s">
        <v>437</v>
      </c>
      <c r="C215" s="228"/>
      <c r="D215" s="231"/>
      <c r="E215" s="232"/>
      <c r="F215" s="232"/>
      <c r="G215" s="385"/>
      <c r="H215" s="234"/>
      <c r="I215" s="235"/>
      <c r="J215" s="338"/>
      <c r="K215" s="232" t="str">
        <f t="shared" si="93"/>
        <v/>
      </c>
      <c r="L215" s="232"/>
      <c r="M215" s="395" t="str">
        <f>IF(K215="nvt","pass",IF(P215="","",IF(P215&gt;=U215,"pass","niet voldaan")))</f>
        <v/>
      </c>
      <c r="N215" s="364"/>
      <c r="O215" s="368"/>
      <c r="P215" s="368"/>
      <c r="Q215" s="367" t="str">
        <f>IF(Q216="nvt","",IF(Q216="goed","goed",IF(Q216="beter","beter",IF(Q216="uitstekend","uitstekend",IF(Q216="","","niet voldaan")))))</f>
        <v/>
      </c>
      <c r="R215" s="367"/>
      <c r="S215" s="367"/>
      <c r="T215" s="382"/>
      <c r="U215" s="405"/>
    </row>
    <row r="216" spans="1:21" x14ac:dyDescent="0.3">
      <c r="A216" s="112"/>
      <c r="B216" s="220" t="s">
        <v>191</v>
      </c>
      <c r="C216" s="221" t="str">
        <f>C214</f>
        <v>WAT 3.3*</v>
      </c>
      <c r="D216" s="225" t="str">
        <f>D214</f>
        <v>Watervervuiling vermijden</v>
      </c>
      <c r="E216" s="101" t="s">
        <v>31</v>
      </c>
      <c r="F216" s="101" t="s">
        <v>29</v>
      </c>
      <c r="G216" s="370"/>
      <c r="H216" s="25"/>
      <c r="I216" s="27"/>
      <c r="J216" s="327" t="str">
        <f t="shared" ref="J216" si="96">P216</f>
        <v/>
      </c>
      <c r="K216" s="34" t="str">
        <f t="shared" si="93"/>
        <v/>
      </c>
      <c r="L216" s="17"/>
      <c r="M216" s="361"/>
      <c r="N216" s="376"/>
      <c r="O216" s="377"/>
      <c r="P216" s="368" t="str">
        <f>IF(G216="nvt","",IF(G216="voldaan",3,IF(G216="niet voldaan",0,"")))</f>
        <v/>
      </c>
      <c r="Q216" s="367" t="str">
        <f>IF(G216="nvt","nvt",IF(P216=3,"uitstekend",IF(P216=0,"niet voldaan","")))</f>
        <v/>
      </c>
      <c r="R216" s="367"/>
      <c r="S216" s="368">
        <f>R216</f>
        <v>0</v>
      </c>
      <c r="T216" s="382" t="str">
        <f>IF(G216="nvt",0,IF(G216="goed",1,IF(G216="beter",2,IF(G216="uitstekend",3,""))))</f>
        <v/>
      </c>
      <c r="U216" s="404"/>
    </row>
    <row r="217" spans="1:21" x14ac:dyDescent="0.3">
      <c r="A217" s="23"/>
      <c r="B217" s="23"/>
      <c r="C217" s="23"/>
      <c r="D217" s="23"/>
      <c r="E217" s="23"/>
      <c r="F217" s="23"/>
      <c r="G217" s="362"/>
      <c r="H217" s="23"/>
      <c r="I217" s="23"/>
      <c r="J217" s="340"/>
      <c r="K217" s="23"/>
      <c r="L217" s="23"/>
      <c r="M217" s="361"/>
      <c r="N217" s="376"/>
      <c r="O217" s="377"/>
      <c r="P217" s="368"/>
      <c r="Q217" s="367"/>
      <c r="R217" s="367"/>
      <c r="S217" s="368"/>
      <c r="T217" s="382"/>
      <c r="U217" s="404"/>
    </row>
    <row r="218" spans="1:21" customFormat="1" ht="13.8" customHeight="1" x14ac:dyDescent="0.3">
      <c r="A218" s="30"/>
      <c r="B218" s="256"/>
      <c r="C218" s="347" t="str">
        <f>'overzicht alle'!B141</f>
        <v>OMG 1*</v>
      </c>
      <c r="D218" s="257" t="str">
        <f>'overzicht alle'!C141</f>
        <v>Biodiversiteit</v>
      </c>
      <c r="E218" s="257"/>
      <c r="F218" s="258" t="str">
        <f>'overzicht alle'!F141</f>
        <v>goed</v>
      </c>
      <c r="G218" s="394"/>
      <c r="H218" s="257"/>
      <c r="I218" s="257"/>
      <c r="J218" s="335"/>
      <c r="K218" s="320" t="str">
        <f>Q218</f>
        <v/>
      </c>
      <c r="L218" s="258"/>
      <c r="M218" s="395" t="str">
        <f>IF(K218="nvt","pass",IF(P218="","",IF(P218&gt;=U218,"pass","niet voldaan")))</f>
        <v/>
      </c>
      <c r="N218" s="364"/>
      <c r="O218" s="368">
        <f>SUM(T220:T222)/SUM(O220:O222)</f>
        <v>0</v>
      </c>
      <c r="P218" s="368" t="str" cm="1">
        <f t="array" ref="P218">IF(OR(P219:P220=0),0,IFERROR(AVERAGE(P220:P222),""))</f>
        <v/>
      </c>
      <c r="Q218" s="367" t="str">
        <f>IF(P218="","",IF(P218&lt;1,"niet voldaan",IF(P218&lt;2,"goed",IF(P218&lt;3,"beter","uitstekend"))))</f>
        <v/>
      </c>
      <c r="R218" s="367"/>
      <c r="S218" s="367"/>
      <c r="T218" s="382"/>
      <c r="U218" s="405">
        <f>IF(F218="uitstekend",3,IF(F218="beter",2,IF(F218="goed",1,0)))</f>
        <v>1</v>
      </c>
    </row>
    <row r="219" spans="1:21" x14ac:dyDescent="0.3">
      <c r="A219" s="112"/>
      <c r="B219" s="31"/>
      <c r="C219" s="4" t="str">
        <f>'overzicht alle'!B142</f>
        <v>OMG 1.1</v>
      </c>
      <c r="D219" s="219" t="str">
        <f>'overzicht alle'!C142</f>
        <v>Opmaak van inrichtings- en beheersplan</v>
      </c>
      <c r="E219" s="101" t="str">
        <f>'overzicht alle'!E142</f>
        <v>verplicht</v>
      </c>
      <c r="F219" s="101" t="str">
        <f>'overzicht alle'!F142</f>
        <v>voldaan</v>
      </c>
      <c r="G219" s="370"/>
      <c r="H219" s="25"/>
      <c r="I219" s="27"/>
      <c r="J219" s="327" t="str">
        <f>P219</f>
        <v/>
      </c>
      <c r="K219" s="34" t="str">
        <f>Q219</f>
        <v/>
      </c>
      <c r="L219" s="17">
        <f>R219</f>
        <v>0</v>
      </c>
      <c r="M219" s="361"/>
      <c r="N219" s="376"/>
      <c r="O219" s="368">
        <f>COUNTIFS(F219,"&lt;&gt;nvt")</f>
        <v>1</v>
      </c>
      <c r="P219" s="368" t="str">
        <f>IF(G219="voldaan",3,IF(G219="niet voldaan",0,IF(G219="nvt",0,"")))</f>
        <v/>
      </c>
      <c r="Q219" s="367" t="str">
        <f t="shared" ref="Q219" si="97">IF(G219="nvt","nvt",IF(P219=3,"uitstekend",IF(P219=0,"niet voldaan","")))</f>
        <v/>
      </c>
      <c r="R219" s="367"/>
      <c r="S219" s="368">
        <f t="shared" ref="S219" si="98">R219</f>
        <v>0</v>
      </c>
      <c r="T219" s="382" t="str">
        <f>IF(G219="voldaan",3,IF(G219="niet voldaan",0,IF(G219="goed",1,IF(G219="beter",2,IF(G219="uitstekend",3,"")))))</f>
        <v/>
      </c>
      <c r="U219" s="404"/>
    </row>
    <row r="220" spans="1:21" x14ac:dyDescent="0.3">
      <c r="A220" s="112"/>
      <c r="B220" s="31"/>
      <c r="C220" s="4" t="str">
        <f>'overzicht alle'!B143</f>
        <v>OMG 1.2*</v>
      </c>
      <c r="D220" s="219" t="str">
        <f>'overzicht alle'!C143</f>
        <v xml:space="preserve">Behoud van waardevolle natuurelementen </v>
      </c>
      <c r="E220" s="101" t="str">
        <f>'overzicht alle'!E143</f>
        <v>verplicht</v>
      </c>
      <c r="F220" s="101" t="str">
        <f>'overzicht alle'!F143</f>
        <v>goed</v>
      </c>
      <c r="G220" s="370"/>
      <c r="H220" s="25"/>
      <c r="I220" s="27"/>
      <c r="J220" s="346" t="str">
        <f>P220</f>
        <v/>
      </c>
      <c r="K220" s="34" t="str">
        <f>Q220</f>
        <v/>
      </c>
      <c r="L220" s="17">
        <f>R220</f>
        <v>0</v>
      </c>
      <c r="M220" s="361"/>
      <c r="N220" s="376"/>
      <c r="O220" s="368">
        <f>COUNTIFS(F220,"&lt;&gt;nvt")</f>
        <v>1</v>
      </c>
      <c r="P220" s="368" t="str">
        <f>IF(G220="goed",1,IF(G220="beter",2,IF(G220="uitstekend",3,IF(G220="nvt",0,""))))</f>
        <v/>
      </c>
      <c r="Q220" s="383" t="str">
        <f>IF(G220="nvt","nvt",IF(J220=0,"niet voldaan",IF(J220=1,"goed",IF(J220=2,"beter",IF(J220=3,"uitstekend","")))))</f>
        <v/>
      </c>
      <c r="R220" s="367"/>
      <c r="S220" s="367"/>
      <c r="T220" s="382" t="str">
        <f t="shared" ref="T220:T222" si="99">IF(G220="voldaan",3,IF(G220="niet voldaan",0,IF(G220="goed",1,IF(G220="beter",2,IF(G220="uitstekend",3,"")))))</f>
        <v/>
      </c>
      <c r="U220" s="404"/>
    </row>
    <row r="221" spans="1:21" x14ac:dyDescent="0.3">
      <c r="A221" s="112"/>
      <c r="B221" s="31"/>
      <c r="C221" s="4" t="str">
        <f>'overzicht alle'!B144</f>
        <v>OMG 1.3*</v>
      </c>
      <c r="D221" s="219" t="str">
        <f>'overzicht alle'!C144</f>
        <v>Verbetering BAF + indicator</v>
      </c>
      <c r="E221" s="101" t="str">
        <f>'overzicht alle'!E144</f>
        <v>vrij</v>
      </c>
      <c r="F221" s="101" t="str">
        <f>'overzicht alle'!F144</f>
        <v>voldaan</v>
      </c>
      <c r="G221" s="370"/>
      <c r="H221" s="25"/>
      <c r="I221" s="27"/>
      <c r="J221" s="327" t="str">
        <f>P221</f>
        <v/>
      </c>
      <c r="K221" s="34" t="str">
        <f>Q221</f>
        <v/>
      </c>
      <c r="L221" s="17">
        <f>R221</f>
        <v>0</v>
      </c>
      <c r="M221" s="361"/>
      <c r="N221" s="376"/>
      <c r="O221" s="377" t="str">
        <f>IF(G221="voldaan",1,IF(G221="niet voldaan",0,IF(G221="nvt","","")))</f>
        <v/>
      </c>
      <c r="P221" s="368" t="str">
        <f>IF(G221="nvt","",IF(G221="voldaan",3,IF(G221="niet voldaan",0,"")))</f>
        <v/>
      </c>
      <c r="Q221" s="367" t="str">
        <f>IF(G221="nvt","nvt",IF(P221=3,"uitstekend",IF(P221=0,"niet voldaan","")))</f>
        <v/>
      </c>
      <c r="R221" s="367"/>
      <c r="S221" s="368"/>
      <c r="T221" s="382" t="str">
        <f t="shared" si="99"/>
        <v/>
      </c>
      <c r="U221" s="404"/>
    </row>
    <row r="222" spans="1:21" x14ac:dyDescent="0.3">
      <c r="A222" s="112"/>
      <c r="B222" s="31"/>
      <c r="C222" s="4" t="str">
        <f>'overzicht alle'!B145</f>
        <v>OMG 1.4*</v>
      </c>
      <c r="D222" s="219" t="str">
        <f>'overzicht alle'!C145</f>
        <v>Ingewonnen advies van ecologische expert</v>
      </c>
      <c r="E222" s="101" t="str">
        <f>'overzicht alle'!E145</f>
        <v>vrij</v>
      </c>
      <c r="F222" s="101" t="str">
        <f>'overzicht alle'!F145</f>
        <v>voldaan</v>
      </c>
      <c r="G222" s="370"/>
      <c r="H222" s="25"/>
      <c r="I222" s="27"/>
      <c r="J222" s="327" t="str">
        <f>P222</f>
        <v/>
      </c>
      <c r="K222" s="34" t="str">
        <f>Q222</f>
        <v/>
      </c>
      <c r="L222" s="17">
        <f>R222</f>
        <v>0</v>
      </c>
      <c r="M222" s="361"/>
      <c r="N222" s="376"/>
      <c r="O222" s="377" t="str">
        <f>IF(G222="voldaan",1,IF(G222="niet voldaan",0,IF(G222="nvt","","")))</f>
        <v/>
      </c>
      <c r="P222" s="368" t="str">
        <f>IF(G222="nvt","",IF(G222="voldaan",3,IF(G222="niet voldaan",0,"")))</f>
        <v/>
      </c>
      <c r="Q222" s="367" t="str">
        <f>IF(G222="nvt","nvt",IF(P222=3,"uitstekend",IF(P222=0,"niet voldaan","")))</f>
        <v/>
      </c>
      <c r="R222" s="367"/>
      <c r="S222" s="368"/>
      <c r="T222" s="382" t="str">
        <f t="shared" si="99"/>
        <v/>
      </c>
      <c r="U222" s="404"/>
    </row>
    <row r="223" spans="1:21" x14ac:dyDescent="0.3">
      <c r="A223" s="23"/>
      <c r="B223" s="23"/>
      <c r="C223" s="23"/>
      <c r="D223" s="23"/>
      <c r="E223" s="23"/>
      <c r="F223" s="23"/>
      <c r="G223" s="362"/>
      <c r="H223" s="23"/>
      <c r="I223" s="23"/>
      <c r="J223" s="340"/>
      <c r="K223" s="23"/>
      <c r="L223" s="23"/>
      <c r="M223" s="361"/>
      <c r="N223" s="376"/>
      <c r="O223" s="377"/>
      <c r="P223" s="368"/>
      <c r="Q223" s="367"/>
      <c r="R223" s="367"/>
      <c r="S223" s="368"/>
      <c r="T223" s="382"/>
      <c r="U223" s="404"/>
    </row>
    <row r="224" spans="1:21" customFormat="1" ht="13.8" customHeight="1" x14ac:dyDescent="0.3">
      <c r="A224" s="30"/>
      <c r="B224" s="256"/>
      <c r="C224" s="257" t="str">
        <f>'overzicht alle'!B146</f>
        <v>OMG 2</v>
      </c>
      <c r="D224" s="257" t="str">
        <f>'overzicht alle'!C146</f>
        <v>Impact op de omgeving</v>
      </c>
      <c r="E224" s="257"/>
      <c r="F224" s="258" t="str">
        <f>'overzicht alle'!F146</f>
        <v>/</v>
      </c>
      <c r="G224" s="394"/>
      <c r="H224" s="257"/>
      <c r="I224" s="257"/>
      <c r="J224" s="335"/>
      <c r="K224" s="320" t="str">
        <f>Q224</f>
        <v/>
      </c>
      <c r="L224" s="258"/>
      <c r="M224" s="395" t="str">
        <f>IF(K224="nvt","pass",IF(P224="","",IF(P224&gt;=U224,"pass","niet voldaan")))</f>
        <v/>
      </c>
      <c r="N224" s="364"/>
      <c r="O224" s="368"/>
      <c r="P224" s="368" t="str">
        <f>IFERROR(AVERAGE(P225:P228),"")</f>
        <v/>
      </c>
      <c r="Q224" s="367" t="str" cm="1">
        <f t="array" ref="Q224">IF(AND(Q225:Q228="nvt"),"nvt",IF(P224="","",IF(P224&lt;1,"niet voldaan",IF(P224&lt;2,"goed",IF(P224&lt;3,"beter","uitstekend")))))</f>
        <v/>
      </c>
      <c r="R224" s="367"/>
      <c r="S224" s="367"/>
      <c r="T224" s="382"/>
      <c r="U224" s="405">
        <f>IF(F224="uitstekend",3,IF(F224="beter",2,IF(F224="goed",1,0)))</f>
        <v>0</v>
      </c>
    </row>
    <row r="225" spans="1:21" x14ac:dyDescent="0.3">
      <c r="A225" s="112"/>
      <c r="B225" s="31"/>
      <c r="C225" s="4" t="str">
        <f>'overzicht alle'!B147</f>
        <v>OMG 2.1</v>
      </c>
      <c r="D225" s="219" t="str">
        <f>'overzicht alle'!C147</f>
        <v>Lichtpollutie</v>
      </c>
      <c r="E225" s="101" t="str">
        <f>'overzicht alle'!E147</f>
        <v>vrij</v>
      </c>
      <c r="F225" s="101" t="str">
        <f>'overzicht alle'!F147</f>
        <v>uitstekend</v>
      </c>
      <c r="G225" s="370"/>
      <c r="H225" s="25"/>
      <c r="I225" s="27"/>
      <c r="J225" s="327" t="str">
        <f t="shared" ref="J225:J228" si="100">P225</f>
        <v/>
      </c>
      <c r="K225" s="34" t="str">
        <f>Q225</f>
        <v/>
      </c>
      <c r="L225" s="17">
        <f>R225</f>
        <v>0</v>
      </c>
      <c r="M225" s="361"/>
      <c r="N225" s="376"/>
      <c r="O225" s="377">
        <f>IF(P225="nvt","nvt",IF(P226="nvt","nvt",IF(P227="nvt","nvt",IF(P228="nvt","nvt",ROUND(SUM(P225:P228)/4,1)))))</f>
        <v>0</v>
      </c>
      <c r="P225" s="368" t="str">
        <f>IF(G225="goed",1,IF(G225="beter",2,IF(G225="uitstekend",3,IF(G225="nvt","",""))))</f>
        <v/>
      </c>
      <c r="Q225" s="382" t="str">
        <f>IF(G225="nvt","nvt",IF(J225=0,"niet voldaan",IF(J225=1,"goed",IF(J225=2,"beter",IF(J225=3,"uitstekend","")))))</f>
        <v/>
      </c>
      <c r="R225" s="367"/>
      <c r="S225" s="368">
        <f>R225</f>
        <v>0</v>
      </c>
      <c r="T225" s="382" t="str">
        <f>IF(G225="nvt",0,IF(G225="goed",1,IF(G225="beter",2,IF(G225="uitstekend",3,""))))</f>
        <v/>
      </c>
      <c r="U225" s="404"/>
    </row>
    <row r="226" spans="1:21" x14ac:dyDescent="0.3">
      <c r="A226" s="112"/>
      <c r="B226" s="31"/>
      <c r="C226" s="4" t="str">
        <f>'overzicht alle'!B148</f>
        <v>OMG 2.2</v>
      </c>
      <c r="D226" s="219" t="str">
        <f>'overzicht alle'!C148</f>
        <v>Beschaduwing van de directe omgeving</v>
      </c>
      <c r="E226" s="101" t="str">
        <f>'overzicht alle'!E148</f>
        <v>vrij</v>
      </c>
      <c r="F226" s="101" t="str">
        <f>'overzicht alle'!F148</f>
        <v>beter</v>
      </c>
      <c r="G226" s="370"/>
      <c r="H226" s="25"/>
      <c r="I226" s="27"/>
      <c r="J226" s="327" t="str">
        <f t="shared" si="100"/>
        <v/>
      </c>
      <c r="K226" s="34" t="str">
        <f>Q226</f>
        <v/>
      </c>
      <c r="L226" s="17">
        <f>R226</f>
        <v>0</v>
      </c>
      <c r="M226" s="361"/>
      <c r="N226" s="376"/>
      <c r="O226" s="377"/>
      <c r="P226" s="368" t="str">
        <f>IF(G226="goed",1,IF(G226="beter",2,IF(G226="uitstekend",3,IF(G226="nvt","",""))))</f>
        <v/>
      </c>
      <c r="Q226" s="382" t="str">
        <f>IF(G226="nvt","nvt",IF(J226=0,"niet voldaan",IF(J226=1,"goed",IF(J226=2,"beter",IF(J226=3,"uitstekend","")))))</f>
        <v/>
      </c>
      <c r="R226" s="367"/>
      <c r="S226" s="368">
        <f>R226</f>
        <v>0</v>
      </c>
      <c r="T226" s="382" t="str">
        <f>IF(G226="nvt",0,IF(G226="goed",1,IF(G226="beter",2,IF(G226="uitstekend",3,""))))</f>
        <v/>
      </c>
      <c r="U226" s="404"/>
    </row>
    <row r="227" spans="1:21" x14ac:dyDescent="0.3">
      <c r="A227" s="112"/>
      <c r="B227" s="31"/>
      <c r="C227" s="4" t="str">
        <f>'overzicht alle'!B149</f>
        <v>OMG 2.3</v>
      </c>
      <c r="D227" s="219" t="str">
        <f>'overzicht alle'!C149</f>
        <v>Windhinder</v>
      </c>
      <c r="E227" s="101" t="str">
        <f>'overzicht alle'!E149</f>
        <v>vrij</v>
      </c>
      <c r="F227" s="101" t="str">
        <f>'overzicht alle'!F149</f>
        <v>beter</v>
      </c>
      <c r="G227" s="370"/>
      <c r="H227" s="25"/>
      <c r="I227" s="27"/>
      <c r="J227" s="327" t="str">
        <f t="shared" si="100"/>
        <v/>
      </c>
      <c r="K227" s="34" t="str">
        <f>Q227</f>
        <v/>
      </c>
      <c r="L227" s="17">
        <f>R227</f>
        <v>0</v>
      </c>
      <c r="M227" s="361"/>
      <c r="N227" s="376"/>
      <c r="O227" s="377"/>
      <c r="P227" s="368" t="str">
        <f>IF(G227="goed",1,IF(G227="beter",2,IF(G227="uitstekend",3,IF(G227="nvt","",""))))</f>
        <v/>
      </c>
      <c r="Q227" s="382" t="str">
        <f>IF(G227="nvt","nvt",IF(J227=0,"niet voldaan",IF(J227=1,"goed",IF(J227=2,"beter",IF(J227=3,"uitstekend","")))))</f>
        <v/>
      </c>
      <c r="R227" s="367"/>
      <c r="S227" s="368">
        <f>R227</f>
        <v>0</v>
      </c>
      <c r="T227" s="382" t="str">
        <f>IF(G227="nvt",0,IF(G227="goed",1,IF(G227="beter",2,IF(G227="uitstekend",3,""))))</f>
        <v/>
      </c>
      <c r="U227" s="404"/>
    </row>
    <row r="228" spans="1:21" x14ac:dyDescent="0.3">
      <c r="A228" s="112"/>
      <c r="B228" s="31"/>
      <c r="C228" s="4" t="str">
        <f>'overzicht alle'!B150</f>
        <v>OMG 2.4</v>
      </c>
      <c r="D228" s="219" t="str">
        <f>'overzicht alle'!C150</f>
        <v>Hitte-eilandeffect</v>
      </c>
      <c r="E228" s="101" t="str">
        <f>'overzicht alle'!E150</f>
        <v>vrij</v>
      </c>
      <c r="F228" s="101" t="str">
        <f>'overzicht alle'!F150</f>
        <v>beter</v>
      </c>
      <c r="G228" s="370"/>
      <c r="H228" s="25"/>
      <c r="I228" s="27"/>
      <c r="J228" s="327" t="str">
        <f t="shared" si="100"/>
        <v/>
      </c>
      <c r="K228" s="34" t="str">
        <f>Q228</f>
        <v/>
      </c>
      <c r="L228" s="17">
        <f>R228</f>
        <v>0</v>
      </c>
      <c r="M228" s="361"/>
      <c r="N228" s="376"/>
      <c r="O228" s="377"/>
      <c r="P228" s="368" t="str">
        <f>IF(G228="goed",1,IF(G228="beter",2,IF(G228="uitstekend",3,IF(G228="nvt","",""))))</f>
        <v/>
      </c>
      <c r="Q228" s="382" t="str">
        <f>IF(G228="nvt","nvt",IF(J228=0,"niet voldaan",IF(J228=1,"goed",IF(J228=2,"beter",IF(J228=3,"uitstekend","")))))</f>
        <v/>
      </c>
      <c r="R228" s="367"/>
      <c r="S228" s="368">
        <f>R228</f>
        <v>0</v>
      </c>
      <c r="T228" s="382" t="str">
        <f>IF(G228="nvt",0,IF(G228="goed",1,IF(G228="beter",2,IF(G228="uitstekend",3,""))))</f>
        <v/>
      </c>
      <c r="U228" s="404"/>
    </row>
    <row r="229" spans="1:21" x14ac:dyDescent="0.3">
      <c r="A229" s="23"/>
      <c r="B229" s="23"/>
      <c r="C229" s="23"/>
      <c r="D229" s="23"/>
      <c r="E229" s="23"/>
      <c r="F229" s="23"/>
      <c r="G229" s="362"/>
      <c r="H229" s="23"/>
      <c r="I229" s="23"/>
      <c r="J229" s="340"/>
      <c r="K229" s="23"/>
      <c r="L229" s="23"/>
      <c r="M229" s="361"/>
      <c r="N229" s="376"/>
      <c r="O229" s="377"/>
      <c r="P229" s="368"/>
      <c r="Q229" s="367"/>
      <c r="R229" s="367"/>
      <c r="S229" s="368"/>
      <c r="T229" s="382"/>
      <c r="U229" s="404"/>
    </row>
    <row r="230" spans="1:21" customFormat="1" ht="13.8" customHeight="1" x14ac:dyDescent="0.3">
      <c r="A230" s="30"/>
      <c r="B230" s="256"/>
      <c r="C230" s="257" t="str">
        <f>'overzicht alle'!B151</f>
        <v>OMG 3</v>
      </c>
      <c r="D230" s="257" t="str">
        <f>'overzicht alle'!C151</f>
        <v>Duurzaam werfbeheer</v>
      </c>
      <c r="E230" s="257"/>
      <c r="F230" s="258" t="str">
        <f>'overzicht alle'!F151</f>
        <v>uitstekend</v>
      </c>
      <c r="G230" s="394"/>
      <c r="H230" s="257"/>
      <c r="I230" s="257"/>
      <c r="J230" s="335"/>
      <c r="K230" s="320" t="str">
        <f>Q230</f>
        <v/>
      </c>
      <c r="L230" s="258"/>
      <c r="M230" s="395" t="str">
        <f>IF(K230="nvt","pass",IF(P230="","",IF(P230&gt;=U230,"pass","niet voldaan")))</f>
        <v/>
      </c>
      <c r="N230" s="364"/>
      <c r="O230" s="368"/>
      <c r="P230" s="368" t="str" cm="1">
        <f t="array" ref="P230">IF(OR(P231:P232=0),0,IFERROR(AVERAGE(P231:P232),""))</f>
        <v/>
      </c>
      <c r="Q230" s="367" t="str">
        <f>IF(P230="","",IF(P230&lt;1,"niet voldaan",IF(P230&lt;2,"goed",IF(P230&lt;3,"beter","uitstekend"))))</f>
        <v/>
      </c>
      <c r="R230" s="367"/>
      <c r="S230" s="367"/>
      <c r="T230" s="382"/>
      <c r="U230" s="405">
        <f>IF(F230="uitstekend",3,IF(F230="beter",2,IF(F230="goed",1,0)))</f>
        <v>3</v>
      </c>
    </row>
    <row r="231" spans="1:21" x14ac:dyDescent="0.3">
      <c r="A231" s="112"/>
      <c r="B231" s="31"/>
      <c r="C231" s="4" t="str">
        <f>'overzicht alle'!B152</f>
        <v>OMG 3.1</v>
      </c>
      <c r="D231" s="219" t="str">
        <f>'overzicht alle'!C152</f>
        <v>(Risico-) analyse duurzaam werfbeheer en implementatie</v>
      </c>
      <c r="E231" s="101" t="str">
        <f>'overzicht alle'!E152</f>
        <v>verplicht</v>
      </c>
      <c r="F231" s="101" t="str">
        <f>'overzicht alle'!F152</f>
        <v>voldaan</v>
      </c>
      <c r="G231" s="370"/>
      <c r="H231" s="25"/>
      <c r="I231" s="27"/>
      <c r="J231" s="327" t="str">
        <f t="shared" ref="J231:J232" si="101">P231</f>
        <v/>
      </c>
      <c r="K231" s="34" t="str">
        <f t="shared" ref="K231:K232" si="102">Q231</f>
        <v/>
      </c>
      <c r="L231" s="17">
        <f>R231</f>
        <v>0</v>
      </c>
      <c r="M231" s="361"/>
      <c r="N231" s="376"/>
      <c r="O231" s="377"/>
      <c r="P231" s="368" t="str">
        <f t="shared" ref="P231:P232" si="103">IF(G231="voldaan",3,IF(G231="niet voldaan",0,IF(G231="nvt",0,"")))</f>
        <v/>
      </c>
      <c r="Q231" s="367" t="str">
        <f t="shared" ref="Q231:Q232" si="104">IF(G231="nvt","nvt",IF(P231=3,"uitstekend",IF(P231=0,"niet voldaan","")))</f>
        <v/>
      </c>
      <c r="R231" s="367"/>
      <c r="S231" s="368">
        <f>R231</f>
        <v>0</v>
      </c>
      <c r="T231" s="382"/>
      <c r="U231" s="404"/>
    </row>
    <row r="232" spans="1:21" x14ac:dyDescent="0.3">
      <c r="A232" s="112"/>
      <c r="B232" s="31"/>
      <c r="C232" s="4" t="str">
        <f>'overzicht alle'!B153</f>
        <v>OMG 3.2</v>
      </c>
      <c r="D232" s="219" t="str">
        <f>'overzicht alle'!C153</f>
        <v>Trillingen tijdens de bouwfase</v>
      </c>
      <c r="E232" s="101" t="str">
        <f>'overzicht alle'!E153</f>
        <v>verplicht</v>
      </c>
      <c r="F232" s="101" t="str">
        <f>'overzicht alle'!F153</f>
        <v>voldaan</v>
      </c>
      <c r="G232" s="370"/>
      <c r="H232" s="25"/>
      <c r="I232" s="27"/>
      <c r="J232" s="327" t="str">
        <f t="shared" si="101"/>
        <v/>
      </c>
      <c r="K232" s="34" t="str">
        <f t="shared" si="102"/>
        <v/>
      </c>
      <c r="L232" s="17">
        <f>R232</f>
        <v>0</v>
      </c>
      <c r="M232" s="361"/>
      <c r="N232" s="376"/>
      <c r="O232" s="377"/>
      <c r="P232" s="368" t="str">
        <f t="shared" si="103"/>
        <v/>
      </c>
      <c r="Q232" s="367" t="str">
        <f t="shared" si="104"/>
        <v/>
      </c>
      <c r="R232" s="367"/>
      <c r="S232" s="368">
        <f>R232</f>
        <v>0</v>
      </c>
      <c r="T232" s="382"/>
      <c r="U232" s="404"/>
    </row>
    <row r="233" spans="1:21" x14ac:dyDescent="0.3">
      <c r="A233" s="112"/>
      <c r="B233" s="112"/>
      <c r="C233" s="112"/>
      <c r="D233" s="109"/>
      <c r="E233" s="217"/>
      <c r="F233" s="217"/>
      <c r="G233" s="355"/>
      <c r="H233" s="24"/>
      <c r="I233" s="9"/>
      <c r="J233" s="341"/>
      <c r="K233" s="3"/>
      <c r="L233" s="3"/>
      <c r="M233" s="349"/>
      <c r="N233" s="376"/>
      <c r="O233" s="377"/>
      <c r="P233" s="377"/>
      <c r="Q233" s="378"/>
      <c r="R233" s="378"/>
      <c r="S233" s="378"/>
      <c r="T233" s="393"/>
      <c r="U233" s="404"/>
    </row>
    <row r="234" spans="1:21" customFormat="1" ht="18" x14ac:dyDescent="0.3">
      <c r="A234" s="30"/>
      <c r="B234" s="238" t="s">
        <v>10</v>
      </c>
      <c r="C234" s="238"/>
      <c r="D234" s="238"/>
      <c r="E234" s="238"/>
      <c r="F234" s="238"/>
      <c r="G234" s="388"/>
      <c r="H234" s="238"/>
      <c r="I234" s="238"/>
      <c r="J234" s="333" t="str">
        <f>P234</f>
        <v/>
      </c>
      <c r="K234" s="238" t="str">
        <f>Q234</f>
        <v/>
      </c>
      <c r="L234" s="238"/>
      <c r="M234" s="387"/>
      <c r="N234" s="364"/>
      <c r="O234" s="368"/>
      <c r="P234" s="368" t="str">
        <f>IF(nENE2=FALSE,"",IF(T239="","",T239))</f>
        <v/>
      </c>
      <c r="Q234" s="367" t="str">
        <f>IF(OR(P234="",P234="nvt"),"",IF(P234&lt;1,"niet voldaan",IF(P234&lt;2,"goed",IF(P234&lt;2.7,"beter","uitstekend"))))</f>
        <v/>
      </c>
      <c r="R234" s="367"/>
      <c r="S234" s="367"/>
      <c r="T234" s="382"/>
      <c r="U234" s="405"/>
    </row>
    <row r="235" spans="1:21" x14ac:dyDescent="0.3">
      <c r="A235" s="23"/>
      <c r="B235" s="23"/>
      <c r="C235" s="23"/>
      <c r="D235" s="23"/>
      <c r="E235" s="23"/>
      <c r="F235" s="23"/>
      <c r="G235" s="362"/>
      <c r="H235" s="23"/>
      <c r="I235" s="23"/>
      <c r="J235" s="340"/>
      <c r="K235" s="23"/>
      <c r="L235" s="23"/>
      <c r="M235" s="361"/>
      <c r="N235" s="376"/>
      <c r="O235" s="377"/>
      <c r="P235" s="368"/>
      <c r="Q235" s="367"/>
      <c r="R235" s="367"/>
      <c r="S235" s="368"/>
      <c r="T235" s="382"/>
      <c r="U235" s="404"/>
    </row>
    <row r="236" spans="1:21" customFormat="1" ht="13.8" customHeight="1" x14ac:dyDescent="0.3">
      <c r="A236" s="30"/>
      <c r="B236" s="256"/>
      <c r="C236" s="257" t="str">
        <f>'overzicht alle'!B156</f>
        <v>LCC 1</v>
      </c>
      <c r="D236" s="257" t="str">
        <f>'overzicht alle'!C156</f>
        <v>Onderhoudsvriendelijk ontwerpen</v>
      </c>
      <c r="E236" s="257"/>
      <c r="F236" s="258" t="str">
        <f>'overzicht alle'!F156</f>
        <v>goed</v>
      </c>
      <c r="G236" s="394"/>
      <c r="H236" s="257"/>
      <c r="I236" s="257"/>
      <c r="J236" s="335"/>
      <c r="K236" s="320" t="str">
        <f>Q236</f>
        <v/>
      </c>
      <c r="L236" s="258"/>
      <c r="M236" s="395" t="str">
        <f>IF(K236="nvt","pass",IF(P236="","",IF(P236&gt;=U236,"pass","niet voldaan")))</f>
        <v/>
      </c>
      <c r="N236" s="364"/>
      <c r="O236" s="368"/>
      <c r="P236" s="368" t="str">
        <f>P237</f>
        <v/>
      </c>
      <c r="Q236" s="367" t="str">
        <f>IF(AND(Q237="nvt"),"nvt",IF(P236="","",IF(P236&lt;1,"niet voldaan",IF(P236&lt;2.3,"goed",IF(P236&lt;3,"beter","uitstekend")))))</f>
        <v/>
      </c>
      <c r="R236" s="367"/>
      <c r="S236" s="367"/>
      <c r="T236" s="382" t="str">
        <f>IF(G236="niet voldaan",0,IF(G236="goed",1,IF(G236="beter",2,IF(G236="uitstekend",3,""))))</f>
        <v/>
      </c>
      <c r="U236" s="405">
        <f>IF(F236="uitstekend",3,IF(F236="beter",2,IF(F236="goed",1,0)))</f>
        <v>1</v>
      </c>
    </row>
    <row r="237" spans="1:21" x14ac:dyDescent="0.3">
      <c r="A237" s="112"/>
      <c r="B237" s="31"/>
      <c r="C237" s="4" t="str">
        <f>'overzicht alle'!B157</f>
        <v>LCC 1.1</v>
      </c>
      <c r="D237" s="219" t="str">
        <f>'overzicht alle'!C157</f>
        <v>checklist LCC1</v>
      </c>
      <c r="E237" s="101" t="str">
        <f>'overzicht alle'!E157</f>
        <v>vrij</v>
      </c>
      <c r="F237" s="101" t="str">
        <f>'overzicht alle'!F157</f>
        <v>beter</v>
      </c>
      <c r="G237" s="370"/>
      <c r="H237" s="25"/>
      <c r="I237" s="27"/>
      <c r="J237" s="327" t="str">
        <f t="shared" ref="J237" si="105">P237</f>
        <v/>
      </c>
      <c r="K237" s="34" t="str">
        <f>Q237</f>
        <v/>
      </c>
      <c r="L237" s="17">
        <f>R237</f>
        <v>0</v>
      </c>
      <c r="M237" s="376"/>
      <c r="N237" s="376"/>
      <c r="O237" s="377"/>
      <c r="P237" s="368" t="str">
        <f>IF(G237="goed",1,IF(G237="beter",2,IF(G237="uitstekend",3,IF(G237="nvt","nvt",""))))</f>
        <v/>
      </c>
      <c r="Q237" s="382" t="str">
        <f>IF(G237="nvt","nvt",IF(J237=0,"niet voldaan",IF(J237=1,"goed",IF(J237=2,"beter",IF(J237=3,"uitstekend","")))))</f>
        <v/>
      </c>
      <c r="R237" s="367"/>
      <c r="S237" s="368">
        <f>R237</f>
        <v>0</v>
      </c>
      <c r="T237" s="382" t="str">
        <f>IF(G237="nvt",0,IF(G237="goed",1,IF(G237="beter",2,IF(G237="uitstekend",3,""))))</f>
        <v/>
      </c>
      <c r="U237" s="404"/>
    </row>
    <row r="238" spans="1:21" x14ac:dyDescent="0.3">
      <c r="A238" s="23"/>
      <c r="B238" s="23"/>
      <c r="C238" s="23"/>
      <c r="D238" s="23"/>
      <c r="E238" s="23"/>
      <c r="F238" s="23"/>
      <c r="G238" s="362"/>
      <c r="H238" s="23"/>
      <c r="I238" s="23"/>
      <c r="J238" s="340"/>
      <c r="K238" s="23"/>
      <c r="L238" s="23"/>
      <c r="M238" s="376"/>
      <c r="N238" s="376"/>
      <c r="O238" s="377"/>
      <c r="P238" s="368"/>
      <c r="Q238" s="367"/>
      <c r="R238" s="367"/>
      <c r="S238" s="368"/>
      <c r="T238" s="382"/>
      <c r="U238" s="404"/>
    </row>
    <row r="239" spans="1:21" customFormat="1" ht="13.8" customHeight="1" x14ac:dyDescent="0.3">
      <c r="A239" s="30"/>
      <c r="B239" s="256"/>
      <c r="C239" s="257" t="str">
        <f>'overzicht alle'!B158</f>
        <v>LCC 2</v>
      </c>
      <c r="D239" s="257" t="str">
        <f>'overzicht alle'!C158</f>
        <v>Schoonmaakbewust ontwerpen</v>
      </c>
      <c r="E239" s="257"/>
      <c r="F239" s="258" t="str">
        <f>'overzicht alle'!F158</f>
        <v>goed</v>
      </c>
      <c r="G239" s="394"/>
      <c r="H239" s="257"/>
      <c r="I239" s="257"/>
      <c r="J239" s="335"/>
      <c r="K239" s="320" t="str">
        <f>Q239</f>
        <v/>
      </c>
      <c r="L239" s="258"/>
      <c r="M239" s="395" t="str">
        <f>IF(K239="nvt","pass",IF(P239="","",IF(P239&gt;=U239,"pass","niet voldaan")))</f>
        <v/>
      </c>
      <c r="N239" s="364"/>
      <c r="O239" s="368"/>
      <c r="P239" s="368" t="str">
        <f>P240</f>
        <v/>
      </c>
      <c r="Q239" s="367" t="str">
        <f>IF(AND(Q240="nvt"),"nvt",IF(P239="","",IF(P239&lt;1,"niet voldaan",IF(P239&lt;2.3,"goed",IF(P239&lt;3,"beter","uitstekend")))))</f>
        <v/>
      </c>
      <c r="R239" s="367"/>
      <c r="S239" s="367"/>
      <c r="T239" s="382" t="str">
        <f>IF(G239="niet voldaan",0,IF(G239="goed",1,IF(G239="beter",2,IF(G239="uitstekend",3,""))))</f>
        <v/>
      </c>
      <c r="U239" s="405">
        <f>IF(F239="uitstekend",3,IF(F239="beter",2,IF(F239="goed",1,0)))</f>
        <v>1</v>
      </c>
    </row>
    <row r="240" spans="1:21" x14ac:dyDescent="0.3">
      <c r="A240" s="112"/>
      <c r="B240" s="31"/>
      <c r="C240" s="4" t="str">
        <f>'overzicht alle'!B159</f>
        <v>LCC 2.1</v>
      </c>
      <c r="D240" s="219" t="str">
        <f>'overzicht alle'!C159</f>
        <v>checklisst LCC2</v>
      </c>
      <c r="E240" s="101" t="str">
        <f>'overzicht alle'!E159</f>
        <v>vrij</v>
      </c>
      <c r="F240" s="101" t="str">
        <f>'overzicht alle'!F159</f>
        <v>beter</v>
      </c>
      <c r="G240" s="370"/>
      <c r="H240" s="25"/>
      <c r="I240" s="27"/>
      <c r="J240" s="327" t="str">
        <f t="shared" ref="J240" si="106">P240</f>
        <v/>
      </c>
      <c r="K240" s="34" t="str">
        <f>Q240</f>
        <v/>
      </c>
      <c r="L240" s="17">
        <f>R240</f>
        <v>0</v>
      </c>
      <c r="M240" s="376"/>
      <c r="N240" s="376"/>
      <c r="O240" s="377"/>
      <c r="P240" s="368" t="str">
        <f>IF(G240="goed",1,IF(G240="beter",2,IF(G240="uitstekend",3,IF(G240="nvt","nvt",""))))</f>
        <v/>
      </c>
      <c r="Q240" s="382" t="str">
        <f>IF(G240="nvt","nvt",IF(J240=0,"niet voldaan",IF(J240=1,"goed",IF(J240=2,"beter",IF(J240=3,"uitstekend","")))))</f>
        <v/>
      </c>
      <c r="R240" s="367"/>
      <c r="S240" s="368">
        <f>R240</f>
        <v>0</v>
      </c>
      <c r="T240" s="382" t="str">
        <f>IF(G240="nvt",0,IF(G240="goed",1,IF(G240="beter",2,IF(G240="uitstekend",3,""))))</f>
        <v/>
      </c>
      <c r="U240" s="404"/>
    </row>
    <row r="241" spans="1:21" x14ac:dyDescent="0.3">
      <c r="A241" s="23"/>
      <c r="B241" s="23"/>
      <c r="C241" s="23"/>
      <c r="D241" s="23"/>
      <c r="E241" s="23"/>
      <c r="F241" s="23"/>
      <c r="G241" s="362"/>
      <c r="H241" s="23"/>
      <c r="I241" s="23"/>
      <c r="J241" s="340"/>
      <c r="K241" s="23"/>
      <c r="L241" s="23"/>
      <c r="M241" s="376"/>
      <c r="N241" s="376"/>
      <c r="O241" s="377"/>
      <c r="P241" s="368"/>
      <c r="Q241" s="367"/>
      <c r="R241" s="367"/>
      <c r="S241" s="368"/>
      <c r="T241" s="382"/>
      <c r="U241" s="404"/>
    </row>
    <row r="242" spans="1:21" customFormat="1" ht="13.8" customHeight="1" x14ac:dyDescent="0.3">
      <c r="A242" s="30"/>
      <c r="B242" s="256"/>
      <c r="C242" s="257" t="str">
        <f>'overzicht alle'!B160</f>
        <v>LCC 3</v>
      </c>
      <c r="D242" s="257" t="str">
        <f>'overzicht alle'!C160</f>
        <v>Energieverbruik</v>
      </c>
      <c r="E242" s="257"/>
      <c r="F242" s="258" t="str">
        <f>'overzicht alle'!F160</f>
        <v>beter</v>
      </c>
      <c r="G242" s="394"/>
      <c r="H242" s="257"/>
      <c r="I242" s="257"/>
      <c r="J242" s="335"/>
      <c r="K242" s="320" t="str">
        <f>Q242</f>
        <v/>
      </c>
      <c r="L242" s="258"/>
      <c r="M242" s="395" t="str">
        <f>IF(K242="nvt","pass",IF(P242="","",IF(P242&gt;=U242,"pass","niet voldaan")))</f>
        <v/>
      </c>
      <c r="N242" s="364"/>
      <c r="O242" s="368"/>
      <c r="P242" s="368" t="str">
        <f>P243</f>
        <v/>
      </c>
      <c r="Q242" s="367" t="str">
        <f>IF(AND(Q243="nvt"),"nvt",IF(P242="","",IF(P242&lt;1,"niet voldaan",IF(P242&lt;2.3,"goed",IF(P242&lt;3,"beter","uitstekend")))))</f>
        <v/>
      </c>
      <c r="R242" s="367"/>
      <c r="S242" s="367"/>
      <c r="T242" s="382" t="str">
        <f>IF(G242="niet voldaan",0,IF(G242="goed",1,IF(G242="beter",2,IF(G242="uitstekend",3,""))))</f>
        <v/>
      </c>
      <c r="U242" s="405">
        <f>IF(F242="uitstekend",3,IF(F242="beter",2,IF(F242="goed",1,0)))</f>
        <v>2</v>
      </c>
    </row>
    <row r="243" spans="1:21" x14ac:dyDescent="0.3">
      <c r="A243" s="112"/>
      <c r="B243" s="31"/>
      <c r="C243" s="4" t="str">
        <f>'overzicht alle'!B161</f>
        <v>LCC 3.1</v>
      </c>
      <c r="D243" s="219" t="str">
        <f>'overzicht alle'!C161</f>
        <v>rekenblad LCC3</v>
      </c>
      <c r="E243" s="101" t="str">
        <f>'overzicht alle'!E161</f>
        <v>vrij</v>
      </c>
      <c r="F243" s="101" t="str">
        <f>'overzicht alle'!F161</f>
        <v>voldaan</v>
      </c>
      <c r="G243" s="370"/>
      <c r="H243" s="25"/>
      <c r="I243" s="27"/>
      <c r="J243" s="327" t="str">
        <f t="shared" ref="J243" si="107">P243</f>
        <v/>
      </c>
      <c r="K243" s="34" t="str">
        <f>Q243</f>
        <v/>
      </c>
      <c r="L243" s="17">
        <f>R243</f>
        <v>0</v>
      </c>
      <c r="M243" s="376"/>
      <c r="N243" s="376"/>
      <c r="O243" s="377"/>
      <c r="P243" s="368" t="str">
        <f>IF(G243="voldaan",3,IF(G243="niet voldaan",0,IF(G243="nvt","nvt","")))</f>
        <v/>
      </c>
      <c r="Q243" s="367" t="str">
        <f>IF(G243="nvt","nvt",IF(P243=3,"uitstekend",IF(P243=0,"niet voldaan","")))</f>
        <v/>
      </c>
      <c r="R243" s="367"/>
      <c r="S243" s="368">
        <f>R243</f>
        <v>0</v>
      </c>
      <c r="T243" s="382"/>
      <c r="U243" s="404"/>
    </row>
    <row r="244" spans="1:21" x14ac:dyDescent="0.3">
      <c r="A244" s="23"/>
      <c r="B244" s="23"/>
      <c r="C244" s="23"/>
      <c r="D244" s="23"/>
      <c r="E244" s="23"/>
      <c r="F244" s="23"/>
      <c r="G244" s="362"/>
      <c r="H244" s="23"/>
      <c r="I244" s="23"/>
      <c r="J244" s="340"/>
      <c r="K244" s="23"/>
      <c r="L244" s="23"/>
      <c r="M244" s="376"/>
      <c r="N244" s="376"/>
      <c r="O244" s="377"/>
      <c r="P244" s="368"/>
      <c r="Q244" s="367"/>
      <c r="R244" s="367"/>
      <c r="S244" s="368"/>
      <c r="T244" s="382"/>
      <c r="U244" s="404"/>
    </row>
    <row r="245" spans="1:21" customFormat="1" ht="13.8" customHeight="1" x14ac:dyDescent="0.3">
      <c r="A245" s="30"/>
      <c r="B245" s="256"/>
      <c r="C245" s="257" t="str">
        <f>'overzicht alle'!B162</f>
        <v>LCC4*</v>
      </c>
      <c r="D245" s="257" t="str">
        <f>'overzicht alle'!C162</f>
        <v xml:space="preserve">gebouwkosten </v>
      </c>
      <c r="E245" s="257"/>
      <c r="F245" s="258" t="str">
        <f>'overzicht alle'!F162</f>
        <v>/</v>
      </c>
      <c r="G245" s="394"/>
      <c r="H245" s="257"/>
      <c r="I245" s="257"/>
      <c r="J245" s="335"/>
      <c r="K245" s="320" t="str">
        <f>Q245</f>
        <v/>
      </c>
      <c r="L245" s="258"/>
      <c r="M245" s="395" t="str">
        <f>IF(K245="nvt","pass",IF(P245="","",IF(P245&gt;=U245,"pass","niet voldaan")))</f>
        <v/>
      </c>
      <c r="N245" s="364"/>
      <c r="O245" s="368"/>
      <c r="P245" s="368" t="str">
        <f>P246</f>
        <v/>
      </c>
      <c r="Q245" s="367" t="str">
        <f>IF(AND(Q246="nvt"),"nvt",IF(P245="","",IF(P245&lt;1,"niet voldaan",IF(P245&lt;2.3,"goed",IF(P245&lt;3,"beter","uitstekend")))))</f>
        <v/>
      </c>
      <c r="R245" s="367"/>
      <c r="S245" s="367"/>
      <c r="T245" s="382" t="str">
        <f>IF(G245="niet voldaan",0,IF(G245="goed",1,IF(G245="beter",2,IF(G245="uitstekend",3,""))))</f>
        <v/>
      </c>
      <c r="U245" s="405">
        <f>IF(F245="uitstekend",3,IF(F245="beter",2,IF(F245="goed",1,0)))</f>
        <v>0</v>
      </c>
    </row>
    <row r="246" spans="1:21" x14ac:dyDescent="0.3">
      <c r="A246" s="112"/>
      <c r="B246" s="31"/>
      <c r="C246" s="4" t="str">
        <f>'overzicht alle'!B163</f>
        <v>LCC4.1*</v>
      </c>
      <c r="D246" s="219" t="str">
        <f>'overzicht alle'!C163</f>
        <v>LCC - analyse</v>
      </c>
      <c r="E246" s="101" t="str">
        <f>'overzicht alle'!E163</f>
        <v>vrij</v>
      </c>
      <c r="F246" s="101" t="str">
        <f>'overzicht alle'!F163</f>
        <v>beter</v>
      </c>
      <c r="G246" s="370"/>
      <c r="H246" s="25"/>
      <c r="I246" s="27"/>
      <c r="J246" s="327" t="str">
        <f t="shared" ref="J246" si="108">P246</f>
        <v/>
      </c>
      <c r="K246" s="34" t="str">
        <f>Q246</f>
        <v/>
      </c>
      <c r="L246" s="17">
        <f>R246</f>
        <v>0</v>
      </c>
      <c r="M246" s="376"/>
      <c r="N246" s="376"/>
      <c r="O246" s="377"/>
      <c r="P246" s="368" t="str">
        <f>IF(G246="goed",1,IF(G246="beter",2,IF(G246="uitstekend",3,IF(G246="nvt","nvt",""))))</f>
        <v/>
      </c>
      <c r="Q246" s="382" t="str">
        <f>IF(G246="nvt","nvt",IF(J246=0,"niet voldaan",IF(J246=1,"goed",IF(J246=2,"beter",IF(J246=3,"uitstekend","")))))</f>
        <v/>
      </c>
      <c r="R246" s="367"/>
      <c r="S246" s="368">
        <f>R246</f>
        <v>0</v>
      </c>
      <c r="T246" s="382" t="str">
        <f>IF(G246="nvt",0,IF(G246="goed",1,IF(G246="beter",2,IF(G246="uitstekend",3,""))))</f>
        <v/>
      </c>
      <c r="U246" s="404"/>
    </row>
    <row r="247" spans="1:21" x14ac:dyDescent="0.3">
      <c r="A247" s="23"/>
      <c r="B247" s="23"/>
      <c r="C247" s="23"/>
      <c r="D247" s="23"/>
      <c r="E247" s="23"/>
      <c r="F247" s="23"/>
      <c r="G247" s="362"/>
      <c r="H247" s="23"/>
      <c r="I247" s="23"/>
      <c r="J247" s="340"/>
      <c r="K247" s="23"/>
      <c r="L247" s="23"/>
      <c r="M247" s="376"/>
      <c r="N247" s="376"/>
      <c r="O247" s="377"/>
      <c r="P247" s="368"/>
      <c r="Q247" s="367"/>
      <c r="R247" s="367"/>
      <c r="S247" s="368"/>
      <c r="T247" s="382"/>
      <c r="U247" s="404"/>
    </row>
    <row r="248" spans="1:21" customFormat="1" ht="13.8" customHeight="1" x14ac:dyDescent="0.3">
      <c r="A248" s="30"/>
      <c r="B248" s="256"/>
      <c r="C248" s="257" t="str">
        <f>'overzicht alle'!B164</f>
        <v>TOE 1*</v>
      </c>
      <c r="D248" s="257" t="str">
        <f>'overzicht alle'!C164</f>
        <v>Circulair en toekomstgericht ontwerpen</v>
      </c>
      <c r="E248" s="257"/>
      <c r="F248" s="258" t="str">
        <f>'overzicht alle'!F164</f>
        <v>/</v>
      </c>
      <c r="G248" s="394"/>
      <c r="H248" s="257"/>
      <c r="I248" s="257"/>
      <c r="J248" s="335"/>
      <c r="K248" s="320" t="str">
        <f>Q248</f>
        <v/>
      </c>
      <c r="L248" s="258"/>
      <c r="M248" s="395" t="str">
        <f>IF(K248="nvt","pass",IF(P248="","",IF(P248&gt;=U248,"pass","niet voldaan")))</f>
        <v/>
      </c>
      <c r="N248" s="364"/>
      <c r="O248" s="368"/>
      <c r="P248" s="368" t="str">
        <f>IF(P250=0,0,IFERROR(AVERAGE(P249:P251),""))</f>
        <v/>
      </c>
      <c r="Q248" s="367" t="str" cm="1">
        <f t="array" ref="Q248">IF(AND(Q249:Q250="nvt"),"nvt",IF(P248="","",IF(P248&lt;1,"niet voldaan",IF(P248&lt;2.3,"goed",IF(P248&lt;3,"beter","uitstekend")))))</f>
        <v/>
      </c>
      <c r="R248" s="367"/>
      <c r="S248" s="367"/>
      <c r="T248" s="382" t="str">
        <f>IF(G248="niet voldaan",0,IF(G248="goed",1,IF(G248="beter",2,IF(G248="uitstekend",3,""))))</f>
        <v/>
      </c>
      <c r="U248" s="405">
        <f>IF(F248="uitstekend",3,IF(F248="beter",2,IF(F248="goed",1,0)))</f>
        <v>0</v>
      </c>
    </row>
    <row r="249" spans="1:21" x14ac:dyDescent="0.3">
      <c r="A249" s="112"/>
      <c r="B249" s="31"/>
      <c r="C249" s="4" t="str">
        <f>'overzicht alle'!B165</f>
        <v>TOE 1.1</v>
      </c>
      <c r="D249" s="219" t="str">
        <f>'overzicht alle'!C165</f>
        <v>de checklist TOE1 Toekomstgericht ontwerpen</v>
      </c>
      <c r="E249" s="101" t="str">
        <f>'overzicht alle'!E165</f>
        <v>vrij</v>
      </c>
      <c r="F249" s="101" t="str">
        <f>'overzicht alle'!F165</f>
        <v>goed</v>
      </c>
      <c r="G249" s="370"/>
      <c r="H249" s="25"/>
      <c r="I249" s="27"/>
      <c r="J249" s="327" t="str">
        <f t="shared" ref="J249:J250" si="109">P249</f>
        <v/>
      </c>
      <c r="K249" s="34" t="str">
        <f>Q249</f>
        <v/>
      </c>
      <c r="L249" s="17">
        <f>R249</f>
        <v>0</v>
      </c>
      <c r="M249" s="376"/>
      <c r="N249" s="376"/>
      <c r="O249" s="377"/>
      <c r="P249" s="368" t="str">
        <f>IF(G249="goed",1,IF(G249="beter",2,IF(G249="uitstekend",3,IF(G249="nvt","",""))))</f>
        <v/>
      </c>
      <c r="Q249" s="382" t="str">
        <f>IF(G249="nvt","nvt",IF(J249=0,"niet voldaan",IF(J249=1,"goed",IF(J249=2,"beter",IF(J249=3,"uitstekend","")))))</f>
        <v/>
      </c>
      <c r="R249" s="367"/>
      <c r="S249" s="368">
        <f>R249</f>
        <v>0</v>
      </c>
      <c r="T249" s="382" t="str">
        <f>IF(G249="nvt",0,IF(G249="goed",1,IF(G249="beter",2,IF(G249="uitstekend",3,""))))</f>
        <v/>
      </c>
      <c r="U249" s="404"/>
    </row>
    <row r="250" spans="1:21" x14ac:dyDescent="0.3">
      <c r="A250" s="112"/>
      <c r="B250" s="31"/>
      <c r="C250" s="4" t="str">
        <f>'overzicht alle'!B166</f>
        <v>TOE 1.2*</v>
      </c>
      <c r="D250" s="219" t="str">
        <f>'overzicht alle'!C166</f>
        <v>Plan van aanpak circulair en toekomstgericht ontwerpen</v>
      </c>
      <c r="E250" s="101" t="str">
        <f>'overzicht alle'!E166</f>
        <v>vrij</v>
      </c>
      <c r="F250" s="101" t="str">
        <f>'overzicht alle'!F166</f>
        <v>voldaan</v>
      </c>
      <c r="G250" s="370"/>
      <c r="H250" s="25"/>
      <c r="I250" s="27"/>
      <c r="J250" s="327" t="str">
        <f t="shared" si="109"/>
        <v/>
      </c>
      <c r="K250" s="34" t="str">
        <f>Q250</f>
        <v/>
      </c>
      <c r="L250" s="17">
        <f>R250</f>
        <v>0</v>
      </c>
      <c r="M250" s="376"/>
      <c r="N250" s="376"/>
      <c r="O250" s="377"/>
      <c r="P250" s="368" t="str">
        <f>IF(G250="voldaan",3,IF(G250="niet voldaan",0,IF(G250="nvt","","")))</f>
        <v/>
      </c>
      <c r="Q250" s="367" t="str">
        <f>IF(G250="nvt","nvt",IF(P250=3,"uitstekend",IF(P250=0,"niet voldaan","")))</f>
        <v/>
      </c>
      <c r="R250" s="367"/>
      <c r="S250" s="368">
        <f>R250</f>
        <v>0</v>
      </c>
      <c r="T250" s="382"/>
      <c r="U250" s="404"/>
    </row>
    <row r="251" spans="1:21" x14ac:dyDescent="0.3">
      <c r="A251" s="23"/>
      <c r="B251" s="23"/>
      <c r="C251" s="23"/>
      <c r="D251" s="23"/>
      <c r="E251" s="23"/>
      <c r="F251" s="23"/>
      <c r="G251" s="362"/>
      <c r="H251" s="23"/>
      <c r="I251" s="23"/>
      <c r="J251" s="340"/>
      <c r="K251" s="23"/>
      <c r="L251" s="23"/>
      <c r="M251" s="376"/>
      <c r="N251" s="376"/>
      <c r="O251" s="377"/>
      <c r="P251" s="368"/>
      <c r="Q251" s="367"/>
      <c r="R251" s="367"/>
      <c r="S251" s="368"/>
      <c r="T251" s="382"/>
      <c r="U251" s="404"/>
    </row>
    <row r="252" spans="1:21" customFormat="1" ht="13.8" customHeight="1" x14ac:dyDescent="0.3">
      <c r="A252" s="30"/>
      <c r="B252" s="256"/>
      <c r="C252" s="257" t="str">
        <f>'overzicht alle'!B167</f>
        <v>TOE 2*</v>
      </c>
      <c r="D252" s="257" t="str">
        <f>'overzicht alle'!C167</f>
        <v>Gebruik door derden</v>
      </c>
      <c r="E252" s="257"/>
      <c r="F252" s="258" t="str">
        <f>'overzicht alle'!F167</f>
        <v>/</v>
      </c>
      <c r="G252" s="394"/>
      <c r="H252" s="257"/>
      <c r="I252" s="257"/>
      <c r="J252" s="335"/>
      <c r="K252" s="320" t="str">
        <f>Q252</f>
        <v/>
      </c>
      <c r="L252" s="258"/>
      <c r="M252" s="395" t="str">
        <f>IF(K252="nvt","pass",IF(P252="","",IF(P252&gt;=U252,"pass","niet voldaan")))</f>
        <v/>
      </c>
      <c r="N252" s="364"/>
      <c r="O252" s="368"/>
      <c r="P252" s="368" t="str">
        <f>IFERROR(AVERAGE(P253:P255),"")</f>
        <v/>
      </c>
      <c r="Q252" s="367" t="str">
        <f>IF(AND(Q253="nvt",Q254="nvt"),"nvt",IF(P252="","",IF(P252&lt;1,"niet voldaan",IF(P252&lt;2,"goed",IF(P252&lt;3,"beter","uitstekend")))))</f>
        <v/>
      </c>
      <c r="R252" s="367"/>
      <c r="S252" s="367"/>
      <c r="T252" s="382"/>
      <c r="U252" s="405">
        <f>IF(F252="uitstekend",3,IF(F252="beter",2,IF(F252="goed",1,0)))</f>
        <v>0</v>
      </c>
    </row>
    <row r="253" spans="1:21" x14ac:dyDescent="0.3">
      <c r="A253" s="112"/>
      <c r="B253" s="31"/>
      <c r="C253" s="4" t="str">
        <f>'overzicht alle'!B168</f>
        <v>TOE 2.1</v>
      </c>
      <c r="D253" s="219" t="str">
        <f>'overzicht alle'!C168</f>
        <v xml:space="preserve"> Toegankelijkheid voor derden</v>
      </c>
      <c r="E253" s="101" t="str">
        <f>'overzicht alle'!E168</f>
        <v>vrij</v>
      </c>
      <c r="F253" s="101" t="str">
        <f>'overzicht alle'!F168</f>
        <v>goed</v>
      </c>
      <c r="G253" s="370"/>
      <c r="H253" s="25"/>
      <c r="I253" s="27"/>
      <c r="J253" s="327" t="str">
        <f t="shared" ref="J253:J254" si="110">P253</f>
        <v/>
      </c>
      <c r="K253" s="34" t="str">
        <f>Q253</f>
        <v/>
      </c>
      <c r="L253" s="17">
        <f>R253</f>
        <v>0</v>
      </c>
      <c r="M253" s="376"/>
      <c r="N253" s="376"/>
      <c r="O253" s="377">
        <f>ROUND(SUM(P253:P254)/2,1)</f>
        <v>0</v>
      </c>
      <c r="P253" s="368" t="str">
        <f>IF(G253="goed",1,IF(G253="beter",2,IF(G253="uitstekend",3,IF(G253="nvt","",""))))</f>
        <v/>
      </c>
      <c r="Q253" s="382" t="str">
        <f>IF(G253="nvt","nvt",IF(J253=0,"niet voldaan",IF(J253=1,"goed",IF(J253=2,"beter",IF(J253=3,"uitstekend","")))))</f>
        <v/>
      </c>
      <c r="R253" s="367"/>
      <c r="S253" s="368">
        <f>R253</f>
        <v>0</v>
      </c>
      <c r="T253" s="382" t="str">
        <f>IF(G253="nvt",0,IF(G253="goed",1,IF(G253="beter",2,IF(G253="uitstekend",3,""))))</f>
        <v/>
      </c>
      <c r="U253" s="404"/>
    </row>
    <row r="254" spans="1:21" x14ac:dyDescent="0.3">
      <c r="A254" s="112"/>
      <c r="B254" s="31"/>
      <c r="C254" s="4" t="str">
        <f>'overzicht alle'!B169</f>
        <v>TOE2.2*</v>
      </c>
      <c r="D254" s="219" t="str">
        <f>'overzicht alle'!C169</f>
        <v xml:space="preserve">Multifunctioneel project </v>
      </c>
      <c r="E254" s="101" t="str">
        <f>'overzicht alle'!E169</f>
        <v>vrij</v>
      </c>
      <c r="F254" s="101" t="str">
        <f>'overzicht alle'!F169</f>
        <v>beter</v>
      </c>
      <c r="G254" s="370"/>
      <c r="H254" s="25"/>
      <c r="I254" s="27"/>
      <c r="J254" s="327" t="str">
        <f t="shared" si="110"/>
        <v/>
      </c>
      <c r="K254" s="34" t="str">
        <f>Q254</f>
        <v/>
      </c>
      <c r="L254" s="17">
        <f>R254</f>
        <v>0</v>
      </c>
      <c r="M254" s="376"/>
      <c r="N254" s="376"/>
      <c r="O254" s="377"/>
      <c r="P254" s="368" t="str">
        <f>IF(G254="goed",1,IF(G254="beter",2,IF(G254="uitstekend",3,IF(G254="nvt","",""))))</f>
        <v/>
      </c>
      <c r="Q254" s="382" t="str">
        <f>IF(G254="nvt","nvt",IF(J254=0,"niet voldaan",IF(J254=1,"goed",IF(J254=2,"beter",IF(J254=3,"uitstekend","")))))</f>
        <v/>
      </c>
      <c r="R254" s="367"/>
      <c r="S254" s="368">
        <f>R254</f>
        <v>0</v>
      </c>
      <c r="T254" s="382" t="str">
        <f>IF(G254="nvt",0,IF(G254="goed",1,IF(G254="beter",2,IF(G254="uitstekend",3,""))))</f>
        <v/>
      </c>
      <c r="U254" s="404"/>
    </row>
    <row r="255" spans="1:21" x14ac:dyDescent="0.3">
      <c r="A255" s="23"/>
      <c r="B255" s="23"/>
      <c r="C255" s="17"/>
      <c r="D255" s="23"/>
      <c r="E255" s="23"/>
      <c r="F255" s="23"/>
      <c r="G255" s="362"/>
      <c r="H255" s="23"/>
      <c r="I255" s="23"/>
      <c r="J255" s="340"/>
      <c r="K255" s="23"/>
      <c r="L255" s="23"/>
      <c r="M255" s="376"/>
      <c r="N255" s="376"/>
      <c r="O255" s="377"/>
      <c r="P255" s="368"/>
      <c r="Q255" s="367"/>
      <c r="R255" s="367"/>
      <c r="S255" s="368"/>
      <c r="T255" s="382"/>
      <c r="U255" s="404"/>
    </row>
    <row r="256" spans="1:21" customFormat="1" ht="13.8" customHeight="1" x14ac:dyDescent="0.3">
      <c r="A256" s="30"/>
      <c r="B256" s="256"/>
      <c r="C256" s="257" t="str">
        <f>'overzicht alle'!B170</f>
        <v>BEH 1*</v>
      </c>
      <c r="D256" s="257" t="str">
        <f>'overzicht alle'!C170</f>
        <v>Energiemonitoring</v>
      </c>
      <c r="E256" s="257"/>
      <c r="F256" s="258" t="str">
        <f>'overzicht alle'!F170</f>
        <v>goed</v>
      </c>
      <c r="G256" s="394"/>
      <c r="H256" s="257"/>
      <c r="I256" s="257"/>
      <c r="J256" s="335"/>
      <c r="K256" s="320" t="str">
        <f>Q256</f>
        <v/>
      </c>
      <c r="L256" s="258"/>
      <c r="M256" s="395" t="str">
        <f>IF(K256="nvt","pass",IF(OR(K256="goed",K256="beter",K256="uitstekend"),"pass",IF(K256="","","niet voldaan")))</f>
        <v/>
      </c>
      <c r="N256" s="364"/>
      <c r="O256" s="368"/>
      <c r="P256" s="368" t="str">
        <f>IF(OR(P257=0),0,IFERROR(AVERAGE(P258:P259),""))</f>
        <v/>
      </c>
      <c r="Q256" s="367" t="str" cm="1">
        <f t="array" ref="Q256">IF(AND(P257:P259=""),"",IF(OR(P257&lt;3,Q257="nvt"),"niet voldaan",IF(AND(P257=3,OR(P258="",P258=0),OR(P259="",P259=0)),"goed",IF(AND(P257=3,IFERROR(AVERAGE(P258:P259),0)&lt;=2),"beter","uitstekend"))))</f>
        <v/>
      </c>
      <c r="R256" s="367"/>
      <c r="S256" s="367"/>
      <c r="T256" s="382"/>
      <c r="U256" s="405">
        <f>IF(F256="uitstekend",3,IF(F256="beter",2,IF(F256="goed",1,0)))</f>
        <v>1</v>
      </c>
    </row>
    <row r="257" spans="1:21" x14ac:dyDescent="0.3">
      <c r="A257" s="112"/>
      <c r="B257" s="31"/>
      <c r="C257" s="4" t="str">
        <f>'overzicht alle'!B171</f>
        <v>BEH 1.1*</v>
      </c>
      <c r="D257" s="219" t="str">
        <f>'overzicht alle'!C171</f>
        <v>Energiemonitoring</v>
      </c>
      <c r="E257" s="101" t="str">
        <f>'overzicht alle'!E171</f>
        <v>verplicht</v>
      </c>
      <c r="F257" s="101" t="str">
        <f>'overzicht alle'!F171</f>
        <v>voldaan</v>
      </c>
      <c r="G257" s="370"/>
      <c r="H257" s="25"/>
      <c r="I257" s="27"/>
      <c r="J257" s="327" t="str">
        <f t="shared" ref="J257:J259" si="111">P257</f>
        <v/>
      </c>
      <c r="K257" s="34" t="str">
        <f>Q257</f>
        <v/>
      </c>
      <c r="L257" s="17">
        <f>R257</f>
        <v>0</v>
      </c>
      <c r="M257" s="376"/>
      <c r="N257" s="376"/>
      <c r="O257" s="377"/>
      <c r="P257" s="368" t="str">
        <f t="shared" ref="P257" si="112">IF(G257="voldaan",3,IF(G257="niet voldaan",0,IF(G257="nvt",0,"")))</f>
        <v/>
      </c>
      <c r="Q257" s="367" t="str">
        <f t="shared" ref="Q257" si="113">IF(G257="nvt","nvt",IF(P257=3,"uitstekend",IF(P257=0,"niet voldaan","")))</f>
        <v/>
      </c>
      <c r="R257" s="367"/>
      <c r="S257" s="368"/>
      <c r="T257" s="382"/>
      <c r="U257" s="404"/>
    </row>
    <row r="258" spans="1:21" x14ac:dyDescent="0.3">
      <c r="A258" s="112"/>
      <c r="B258" s="31"/>
      <c r="C258" s="4" t="str">
        <f>'overzicht alle'!B172</f>
        <v>BEH 1.2*</v>
      </c>
      <c r="D258" s="219" t="str">
        <f>'overzicht alle'!C172</f>
        <v xml:space="preserve">Visualisatietool </v>
      </c>
      <c r="E258" s="101" t="str">
        <f>'overzicht alle'!E172</f>
        <v>vrij</v>
      </c>
      <c r="F258" s="101" t="str">
        <f>'overzicht alle'!F172</f>
        <v>voldaan</v>
      </c>
      <c r="G258" s="370"/>
      <c r="H258" s="25"/>
      <c r="I258" s="27"/>
      <c r="J258" s="327" t="str">
        <f t="shared" si="111"/>
        <v/>
      </c>
      <c r="K258" s="34" t="str">
        <f>Q258</f>
        <v/>
      </c>
      <c r="L258" s="17">
        <f>R258</f>
        <v>0</v>
      </c>
      <c r="M258" s="376"/>
      <c r="N258" s="376"/>
      <c r="O258" s="377">
        <f>ROUND(SUM(P258:P259)/2,1)</f>
        <v>0</v>
      </c>
      <c r="P258" s="368" t="str">
        <f>IF(G258="voldaan",3,IF(G258="niet voldaan",0,IF(G258="nvt",0,"")))</f>
        <v/>
      </c>
      <c r="Q258" s="367" t="str">
        <f>IF(G258="nvt","nvt",IF(P258=3,"uitstekend",IF(P258=0,"niet voldaan","")))</f>
        <v/>
      </c>
      <c r="R258" s="367"/>
      <c r="S258" s="368"/>
      <c r="T258" s="382"/>
      <c r="U258" s="404"/>
    </row>
    <row r="259" spans="1:21" x14ac:dyDescent="0.3">
      <c r="A259" s="112"/>
      <c r="B259" s="31"/>
      <c r="C259" s="4" t="str">
        <f>'overzicht alle'!B173</f>
        <v>BEH 1.3*</v>
      </c>
      <c r="D259" s="219" t="str">
        <f>'overzicht alle'!C173</f>
        <v>Gebouwbeheersysteem</v>
      </c>
      <c r="E259" s="101" t="str">
        <f>'overzicht alle'!E173</f>
        <v>vrij</v>
      </c>
      <c r="F259" s="101" t="str">
        <f>'overzicht alle'!F173</f>
        <v>goed</v>
      </c>
      <c r="G259" s="370"/>
      <c r="H259" s="25"/>
      <c r="I259" s="27"/>
      <c r="J259" s="327" t="str">
        <f t="shared" si="111"/>
        <v/>
      </c>
      <c r="K259" s="34" t="str">
        <f>Q259</f>
        <v/>
      </c>
      <c r="L259" s="17">
        <f>R259</f>
        <v>0</v>
      </c>
      <c r="M259" s="376"/>
      <c r="N259" s="376"/>
      <c r="O259" s="377"/>
      <c r="P259" s="368" t="str">
        <f>IF(G259="goed",1,IF(G259="beter",2,IF(G259="uitstekend",3,IF(G259="nvt",0,""))))</f>
        <v/>
      </c>
      <c r="Q259" s="382" t="str">
        <f>IF(G259="nvt","nvt",IF(J259=0,"niet voldaan",IF(J259=1,"goed",IF(J259=2,"beter",IF(J259=3,"uitstekend","")))))</f>
        <v/>
      </c>
      <c r="R259" s="367"/>
      <c r="S259" s="368">
        <f>R259</f>
        <v>0</v>
      </c>
      <c r="T259" s="382"/>
      <c r="U259" s="404"/>
    </row>
    <row r="260" spans="1:21" x14ac:dyDescent="0.3">
      <c r="A260" s="23"/>
      <c r="B260" s="23"/>
      <c r="C260" s="17"/>
      <c r="D260" s="23"/>
      <c r="E260" s="23"/>
      <c r="F260" s="23"/>
      <c r="G260" s="362"/>
      <c r="H260" s="24"/>
      <c r="I260" s="23"/>
      <c r="J260" s="340"/>
      <c r="K260" s="23"/>
      <c r="L260" s="23"/>
      <c r="M260" s="376"/>
      <c r="N260" s="376"/>
      <c r="O260" s="377"/>
      <c r="P260" s="368"/>
      <c r="Q260" s="367"/>
      <c r="R260" s="367"/>
      <c r="S260" s="368"/>
      <c r="T260" s="382"/>
      <c r="U260" s="404"/>
    </row>
    <row r="261" spans="1:21" customFormat="1" ht="13.8" customHeight="1" x14ac:dyDescent="0.3">
      <c r="A261" s="30"/>
      <c r="B261" s="256"/>
      <c r="C261" s="257" t="str">
        <f>'overzicht alle'!B174</f>
        <v>BEH 2*</v>
      </c>
      <c r="D261" s="257" t="str">
        <f>'overzicht alle'!C174</f>
        <v>kwaliteit opvolging</v>
      </c>
      <c r="E261" s="257"/>
      <c r="F261" s="258" t="str">
        <f>'overzicht alle'!F174</f>
        <v>goed</v>
      </c>
      <c r="G261" s="394"/>
      <c r="H261" s="257"/>
      <c r="I261" s="257"/>
      <c r="J261" s="335" t="str">
        <f>P261</f>
        <v/>
      </c>
      <c r="K261" s="320" t="str">
        <f>Q261</f>
        <v/>
      </c>
      <c r="L261" s="258"/>
      <c r="M261" s="395" t="str">
        <f>IF(K261="nvt","pass",IF(P261="","",IF(P261&gt;=U261,"pass","niet voldaan")))</f>
        <v/>
      </c>
      <c r="N261" s="364"/>
      <c r="O261" s="368"/>
      <c r="P261" s="368" t="str">
        <f>IF(OR(P262=0,P264=0,P265=0),0,IFERROR(AVERAGE(P262:P265),""))</f>
        <v/>
      </c>
      <c r="Q261" s="367" t="str">
        <f>IF(P261="","",IF(P261&lt;1,"niet voldaan",IF(P261&lt;2.6,"goed",IF(P261&lt;3,"beter","uitstekend"))))</f>
        <v/>
      </c>
      <c r="R261" s="367"/>
      <c r="S261" s="367">
        <f>R261</f>
        <v>0</v>
      </c>
      <c r="T261" s="382"/>
      <c r="U261" s="405">
        <f>IF(F261="uitstekend",3,IF(F261="beter",2,IF(F261="goed",1,0)))</f>
        <v>1</v>
      </c>
    </row>
    <row r="262" spans="1:21" customFormat="1" ht="13.8" customHeight="1" x14ac:dyDescent="0.3">
      <c r="A262" s="30"/>
      <c r="B262" s="31"/>
      <c r="C262" s="4" t="str">
        <f>'overzicht alle'!B175</f>
        <v>BEH 2.1</v>
      </c>
      <c r="D262" s="219" t="str">
        <f>'overzicht alle'!C175</f>
        <v>Energieprestatie testen</v>
      </c>
      <c r="E262" s="101" t="str">
        <f>'overzicht alle'!E175</f>
        <v>verplicht</v>
      </c>
      <c r="F262" s="101" t="str">
        <f>'overzicht alle'!F175</f>
        <v>voldaan</v>
      </c>
      <c r="G262" s="370"/>
      <c r="H262" s="22"/>
      <c r="I262" s="30"/>
      <c r="J262" s="327" t="str">
        <f t="shared" ref="J262:J265" si="114">P262</f>
        <v/>
      </c>
      <c r="K262" s="242" t="str">
        <f>Q262</f>
        <v/>
      </c>
      <c r="L262" s="242">
        <f>R262</f>
        <v>0</v>
      </c>
      <c r="M262" s="364"/>
      <c r="N262" s="364"/>
      <c r="O262" s="368"/>
      <c r="P262" s="368" t="str">
        <f t="shared" ref="P262" si="115">IF(G262="voldaan",3,IF(G262="niet voldaan",0,IF(G262="nvt",0,"")))</f>
        <v/>
      </c>
      <c r="Q262" s="367" t="str">
        <f t="shared" ref="Q262" si="116">IF(G262="nvt","nvt",IF(P262=3,"uitstekend",IF(P262=0,"niet voldaan","")))</f>
        <v/>
      </c>
      <c r="R262" s="367"/>
      <c r="S262" s="368">
        <f>R262</f>
        <v>0</v>
      </c>
      <c r="T262" s="382"/>
      <c r="U262" s="405"/>
    </row>
    <row r="263" spans="1:21" x14ac:dyDescent="0.3">
      <c r="A263" s="112"/>
      <c r="B263" s="31"/>
      <c r="C263" s="4" t="str">
        <f>'overzicht alle'!B176</f>
        <v>BEH 2.2</v>
      </c>
      <c r="D263" s="219" t="str">
        <f>'overzicht alle'!C176</f>
        <v>Waterkwaliteit testen</v>
      </c>
      <c r="E263" s="101" t="str">
        <f>'overzicht alle'!E176</f>
        <v>vrij</v>
      </c>
      <c r="F263" s="101" t="str">
        <f>'overzicht alle'!F176</f>
        <v>voldaan</v>
      </c>
      <c r="G263" s="370"/>
      <c r="H263" s="106"/>
      <c r="I263" s="1"/>
      <c r="J263" s="327" t="str">
        <f t="shared" si="114"/>
        <v/>
      </c>
      <c r="K263" s="242" t="str">
        <f t="shared" ref="K263:L265" si="117">Q263</f>
        <v/>
      </c>
      <c r="L263" s="242">
        <f t="shared" si="117"/>
        <v>0</v>
      </c>
      <c r="M263" s="376"/>
      <c r="N263" s="376"/>
      <c r="O263" s="377"/>
      <c r="P263" s="368" t="str">
        <f>IF(G263="voldaan",3,IF(G263="niet voldaan",0,IF(G263="nvt","","")))</f>
        <v/>
      </c>
      <c r="Q263" s="367" t="str">
        <f>IF(G263="nvt","nvt",IF(P263=3,"uitstekend",IF(P263=0,"niet voldaan","")))</f>
        <v/>
      </c>
      <c r="R263" s="367"/>
      <c r="S263" s="368">
        <f>R263</f>
        <v>0</v>
      </c>
      <c r="T263" s="382"/>
      <c r="U263" s="404"/>
    </row>
    <row r="264" spans="1:21" x14ac:dyDescent="0.3">
      <c r="A264" s="112"/>
      <c r="B264" s="31"/>
      <c r="C264" s="4" t="str">
        <f>'overzicht alle'!B177</f>
        <v>BEH 2.3</v>
      </c>
      <c r="D264" s="219" t="str">
        <f>'overzicht alle'!C177</f>
        <v>Luchtkwaliteit testen</v>
      </c>
      <c r="E264" s="101" t="str">
        <f>'overzicht alle'!E177</f>
        <v>verplicht</v>
      </c>
      <c r="F264" s="101" t="str">
        <f>'overzicht alle'!F177</f>
        <v>goed</v>
      </c>
      <c r="G264" s="370"/>
      <c r="H264" s="107"/>
      <c r="I264" s="1"/>
      <c r="J264" s="327" t="str">
        <f t="shared" si="114"/>
        <v/>
      </c>
      <c r="K264" s="242" t="str">
        <f t="shared" si="117"/>
        <v/>
      </c>
      <c r="L264" s="242">
        <f t="shared" si="117"/>
        <v>0</v>
      </c>
      <c r="M264" s="376"/>
      <c r="N264" s="376"/>
      <c r="O264" s="377"/>
      <c r="P264" s="368" t="str">
        <f>IF(G264="goed",1,IF(G264="beter",2,IF(G264="uitstekend",3,IF(G264="nvt",0,""))))</f>
        <v/>
      </c>
      <c r="Q264" s="383" t="str">
        <f>IF(G264="nvt","nvt",IF(J264=0,"niet voldaan",IF(J264=1,"goed",IF(J264=2,"beter",IF(J264=3,"uitstekend","")))))</f>
        <v/>
      </c>
      <c r="R264" s="367"/>
      <c r="S264" s="368">
        <f>R264</f>
        <v>0</v>
      </c>
      <c r="T264" s="382" t="str">
        <f>IF(G264="nvt",0,IF(G264="goed",1,IF(G264="beter",2,IF(G264="uitstekend",3,""))))</f>
        <v/>
      </c>
      <c r="U264" s="404"/>
    </row>
    <row r="265" spans="1:21" x14ac:dyDescent="0.3">
      <c r="A265" s="112"/>
      <c r="B265" s="31"/>
      <c r="C265" s="4" t="str">
        <f>'overzicht alle'!B178</f>
        <v>BEH 2.4</v>
      </c>
      <c r="D265" s="219" t="str">
        <f>'overzicht alle'!C178</f>
        <v>Opleiding i.f.v. beheer</v>
      </c>
      <c r="E265" s="101" t="str">
        <f>'overzicht alle'!E178</f>
        <v>verplicht</v>
      </c>
      <c r="F265" s="101" t="str">
        <f>'overzicht alle'!F178</f>
        <v>voldaan</v>
      </c>
      <c r="G265" s="370"/>
      <c r="H265" s="108"/>
      <c r="I265" s="1"/>
      <c r="J265" s="327" t="str">
        <f t="shared" si="114"/>
        <v/>
      </c>
      <c r="K265" s="242" t="str">
        <f t="shared" si="117"/>
        <v/>
      </c>
      <c r="L265" s="242">
        <f t="shared" si="117"/>
        <v>0</v>
      </c>
      <c r="M265" s="376"/>
      <c r="N265" s="376"/>
      <c r="O265" s="377"/>
      <c r="P265" s="368" t="str">
        <f t="shared" ref="P265" si="118">IF(G265="voldaan",3,IF(G265="niet voldaan",0,IF(G265="nvt",0,"")))</f>
        <v/>
      </c>
      <c r="Q265" s="367" t="str">
        <f t="shared" ref="Q265" si="119">IF(G265="nvt","nvt",IF(P265=3,"uitstekend",IF(P265=0,"niet voldaan","")))</f>
        <v/>
      </c>
      <c r="R265" s="367"/>
      <c r="S265" s="368">
        <f>R265</f>
        <v>0</v>
      </c>
      <c r="T265" s="382"/>
      <c r="U265" s="404"/>
    </row>
    <row r="266" spans="1:21" x14ac:dyDescent="0.3">
      <c r="A266" s="112"/>
      <c r="B266" s="11"/>
      <c r="C266" s="11"/>
      <c r="D266" s="11"/>
      <c r="E266" s="11"/>
      <c r="F266" s="11"/>
      <c r="G266" s="357"/>
      <c r="H266" s="11"/>
      <c r="I266" s="11"/>
      <c r="J266" s="342"/>
      <c r="K266" s="11"/>
      <c r="L266" s="11"/>
      <c r="M266" s="357"/>
      <c r="N266" s="376"/>
      <c r="O266" s="377"/>
      <c r="P266" s="377"/>
      <c r="Q266" s="378"/>
      <c r="R266" s="378"/>
      <c r="S266" s="378"/>
      <c r="T266" s="392"/>
      <c r="U266" s="404"/>
    </row>
    <row r="267" spans="1:21" x14ac:dyDescent="0.3">
      <c r="A267" s="109"/>
      <c r="B267" s="11"/>
      <c r="C267" s="11"/>
      <c r="D267" s="11"/>
      <c r="E267" s="11"/>
      <c r="F267" s="11"/>
      <c r="G267" s="357"/>
      <c r="H267" s="11"/>
      <c r="I267" s="11"/>
      <c r="J267" s="342"/>
      <c r="K267" s="11"/>
      <c r="L267" s="11"/>
      <c r="M267" s="357"/>
      <c r="N267" s="372"/>
      <c r="O267" s="377"/>
      <c r="P267" s="377"/>
      <c r="Q267" s="378" t="str">
        <f>IF(G279="","",IF(G279&lt;1,"niet voldaan",IF(G279&lt;2,"goed",IF(G279&lt;2.7,"beter","uitstekend"))))</f>
        <v/>
      </c>
      <c r="R267" s="378"/>
      <c r="S267" s="378"/>
      <c r="T267" s="392"/>
      <c r="U267" s="404"/>
    </row>
    <row r="268" spans="1:21" x14ac:dyDescent="0.3">
      <c r="A268" s="112"/>
      <c r="B268" s="11"/>
      <c r="C268" s="11"/>
      <c r="D268" s="11"/>
      <c r="E268" s="11"/>
      <c r="F268" s="11"/>
      <c r="G268" s="357"/>
      <c r="H268" s="11"/>
      <c r="I268" s="11"/>
      <c r="J268" s="342"/>
      <c r="K268" s="11"/>
      <c r="L268" s="11"/>
      <c r="M268" s="357"/>
      <c r="N268" s="376"/>
      <c r="O268" s="377"/>
      <c r="P268" s="377"/>
      <c r="Q268" s="378"/>
      <c r="R268" s="378"/>
      <c r="S268" s="378"/>
      <c r="T268" s="392"/>
      <c r="U268" s="404"/>
    </row>
    <row r="269" spans="1:21" x14ac:dyDescent="0.3">
      <c r="A269" s="112"/>
      <c r="B269" s="11"/>
      <c r="C269" s="11"/>
      <c r="D269" s="11"/>
      <c r="E269" s="11"/>
      <c r="F269" s="11"/>
      <c r="G269" s="357"/>
      <c r="H269" s="11"/>
      <c r="I269" s="11"/>
      <c r="J269" s="342"/>
      <c r="K269" s="11"/>
      <c r="L269" s="11"/>
      <c r="M269" s="357"/>
      <c r="N269" s="376"/>
      <c r="O269" s="377"/>
      <c r="P269" s="377"/>
      <c r="Q269" s="378"/>
      <c r="R269" s="378"/>
      <c r="S269" s="378"/>
      <c r="T269" s="392"/>
      <c r="U269" s="404"/>
    </row>
    <row r="270" spans="1:21" x14ac:dyDescent="0.3">
      <c r="A270" s="112"/>
      <c r="B270" s="11"/>
      <c r="C270" s="11"/>
      <c r="D270" s="11"/>
      <c r="E270" s="11"/>
      <c r="F270" s="11"/>
      <c r="G270" s="357"/>
      <c r="H270" s="11"/>
      <c r="I270" s="11"/>
      <c r="J270" s="342"/>
      <c r="K270" s="11"/>
      <c r="L270" s="11"/>
      <c r="M270" s="357"/>
      <c r="N270" s="376"/>
      <c r="O270" s="377"/>
      <c r="P270" s="377"/>
      <c r="Q270" s="378"/>
      <c r="R270" s="378"/>
      <c r="S270" s="378"/>
      <c r="T270" s="392"/>
      <c r="U270" s="404"/>
    </row>
    <row r="271" spans="1:21" x14ac:dyDescent="0.3">
      <c r="A271" s="112"/>
      <c r="B271" s="11"/>
      <c r="C271" s="11"/>
      <c r="D271" s="11"/>
      <c r="E271" s="11"/>
      <c r="F271" s="11"/>
      <c r="G271" s="357"/>
      <c r="H271" s="11"/>
      <c r="I271" s="11"/>
      <c r="J271" s="342"/>
      <c r="K271" s="11"/>
      <c r="L271" s="11"/>
      <c r="M271" s="357"/>
      <c r="N271" s="376"/>
      <c r="O271" s="377"/>
      <c r="P271" s="377"/>
      <c r="Q271" s="378"/>
      <c r="R271" s="378"/>
      <c r="S271" s="378"/>
      <c r="T271" s="392"/>
      <c r="U271" s="404"/>
    </row>
    <row r="272" spans="1:21" x14ac:dyDescent="0.3">
      <c r="A272" s="112"/>
      <c r="B272" s="11"/>
      <c r="C272" s="11"/>
      <c r="D272" s="11"/>
      <c r="E272" s="11"/>
      <c r="F272" s="11"/>
      <c r="G272" s="357"/>
      <c r="H272" s="11"/>
      <c r="I272" s="11"/>
      <c r="J272" s="342"/>
      <c r="K272" s="11"/>
      <c r="L272" s="11"/>
      <c r="M272" s="357"/>
      <c r="N272" s="376"/>
      <c r="O272" s="377"/>
      <c r="P272" s="377"/>
      <c r="Q272" s="378"/>
      <c r="R272" s="378"/>
      <c r="S272" s="378"/>
      <c r="T272" s="392"/>
      <c r="U272" s="404"/>
    </row>
    <row r="273" spans="1:21" x14ac:dyDescent="0.3">
      <c r="A273" s="112"/>
      <c r="B273" s="11"/>
      <c r="C273" s="11"/>
      <c r="D273" s="11"/>
      <c r="E273" s="11"/>
      <c r="F273" s="11"/>
      <c r="G273" s="357"/>
      <c r="H273" s="11"/>
      <c r="I273" s="11"/>
      <c r="J273" s="342"/>
      <c r="K273" s="11"/>
      <c r="L273" s="11"/>
      <c r="M273" s="357"/>
      <c r="N273" s="376"/>
      <c r="O273" s="377"/>
      <c r="P273" s="377"/>
      <c r="Q273" s="377"/>
      <c r="R273" s="378"/>
      <c r="S273" s="378"/>
      <c r="T273" s="392"/>
      <c r="U273" s="404"/>
    </row>
    <row r="274" spans="1:21" x14ac:dyDescent="0.3">
      <c r="A274" s="112"/>
      <c r="B274" s="11"/>
      <c r="C274" s="11"/>
      <c r="D274" s="11"/>
      <c r="E274" s="11"/>
      <c r="F274" s="11"/>
      <c r="G274" s="357"/>
      <c r="H274" s="11"/>
      <c r="I274" s="11"/>
      <c r="J274" s="342"/>
      <c r="K274" s="11"/>
      <c r="L274" s="11"/>
      <c r="M274" s="357"/>
      <c r="N274" s="376"/>
      <c r="O274" s="377"/>
      <c r="P274" s="377"/>
      <c r="Q274" s="378"/>
      <c r="R274" s="378"/>
      <c r="S274" s="378"/>
      <c r="T274" s="392"/>
      <c r="U274" s="404"/>
    </row>
    <row r="275" spans="1:21" x14ac:dyDescent="0.3">
      <c r="A275" s="112"/>
      <c r="B275" s="11"/>
      <c r="C275" s="11"/>
      <c r="D275" s="11"/>
      <c r="E275" s="11"/>
      <c r="F275" s="11"/>
      <c r="G275" s="357"/>
      <c r="H275" s="11"/>
      <c r="I275" s="11"/>
      <c r="J275" s="342"/>
      <c r="K275" s="11"/>
      <c r="L275" s="11"/>
      <c r="M275" s="357"/>
      <c r="N275" s="376"/>
      <c r="O275" s="377"/>
      <c r="P275" s="377"/>
      <c r="Q275" s="378"/>
      <c r="R275" s="378"/>
      <c r="S275" s="378"/>
      <c r="T275" s="392"/>
      <c r="U275" s="404"/>
    </row>
    <row r="276" spans="1:21" x14ac:dyDescent="0.3">
      <c r="A276" s="112"/>
      <c r="B276" s="11"/>
      <c r="C276" s="11"/>
      <c r="D276" s="11"/>
      <c r="E276" s="11"/>
      <c r="F276" s="11"/>
      <c r="G276" s="357"/>
      <c r="H276" s="11"/>
      <c r="I276" s="11"/>
      <c r="J276" s="342"/>
      <c r="K276" s="11"/>
      <c r="L276" s="11"/>
      <c r="M276" s="357"/>
      <c r="N276" s="376"/>
      <c r="O276" s="377"/>
      <c r="P276" s="377"/>
      <c r="Q276" s="378"/>
      <c r="R276" s="378"/>
      <c r="S276" s="378"/>
      <c r="T276" s="392"/>
      <c r="U276" s="404"/>
    </row>
    <row r="277" spans="1:21" x14ac:dyDescent="0.3">
      <c r="A277" s="112"/>
      <c r="B277" s="11"/>
      <c r="C277" s="11"/>
      <c r="D277" s="11"/>
      <c r="E277" s="11"/>
      <c r="F277" s="11"/>
      <c r="G277" s="357"/>
      <c r="H277" s="11"/>
      <c r="I277" s="11"/>
      <c r="J277" s="342"/>
      <c r="K277" s="11"/>
      <c r="L277" s="11"/>
      <c r="M277" s="357"/>
      <c r="N277" s="376"/>
      <c r="O277" s="377"/>
      <c r="P277" s="377"/>
      <c r="Q277" s="378"/>
      <c r="R277" s="378"/>
      <c r="S277" s="378"/>
      <c r="T277" s="392"/>
      <c r="U277" s="404"/>
    </row>
    <row r="278" spans="1:21" x14ac:dyDescent="0.3">
      <c r="A278" s="112"/>
      <c r="B278" s="11"/>
      <c r="C278" s="11"/>
      <c r="D278" s="11"/>
      <c r="E278" s="11"/>
      <c r="F278" s="11"/>
      <c r="G278" s="357"/>
      <c r="H278" s="11"/>
      <c r="I278" s="11"/>
      <c r="J278" s="342"/>
      <c r="K278" s="11"/>
      <c r="L278" s="11"/>
      <c r="M278" s="357"/>
      <c r="N278" s="376"/>
      <c r="O278" s="377"/>
      <c r="P278" s="377"/>
      <c r="Q278" s="378"/>
      <c r="R278" s="378"/>
      <c r="S278" s="378"/>
      <c r="T278" s="392"/>
      <c r="U278" s="404"/>
    </row>
    <row r="279" spans="1:21" x14ac:dyDescent="0.3">
      <c r="A279" s="112"/>
      <c r="B279" s="11"/>
      <c r="C279" s="11"/>
      <c r="D279" s="11"/>
      <c r="E279" s="11"/>
      <c r="F279" s="11"/>
      <c r="G279" s="357"/>
      <c r="H279" s="11"/>
      <c r="I279" s="11"/>
      <c r="J279" s="342"/>
      <c r="K279" s="11"/>
      <c r="L279" s="11"/>
      <c r="M279" s="357"/>
      <c r="N279" s="376"/>
      <c r="O279" s="377"/>
      <c r="P279" s="377"/>
      <c r="Q279" s="377" t="str">
        <f>IFERROR((Q273+Q277)/Q272,"")</f>
        <v/>
      </c>
      <c r="R279" s="378"/>
      <c r="S279" s="378"/>
      <c r="T279" s="392"/>
      <c r="U279" s="404"/>
    </row>
    <row r="280" spans="1:21" x14ac:dyDescent="0.3">
      <c r="A280" s="112"/>
      <c r="B280" s="11"/>
      <c r="C280" s="7"/>
      <c r="D280" s="33"/>
      <c r="E280" s="33"/>
      <c r="F280" s="33"/>
      <c r="G280" s="365"/>
      <c r="H280" s="33"/>
      <c r="I280" s="33"/>
      <c r="J280" s="343"/>
      <c r="K280" s="33"/>
      <c r="L280" s="5"/>
      <c r="M280" s="353"/>
      <c r="N280" s="376"/>
      <c r="O280" s="377"/>
      <c r="P280" s="377"/>
      <c r="Q280" s="378"/>
      <c r="R280" s="378"/>
      <c r="S280" s="378"/>
      <c r="T280" s="392"/>
      <c r="U280" s="404"/>
    </row>
    <row r="281" spans="1:21" x14ac:dyDescent="0.3">
      <c r="B281" s="11"/>
    </row>
    <row r="282" spans="1:21" x14ac:dyDescent="0.3"/>
  </sheetData>
  <mergeCells count="1">
    <mergeCell ref="B4:C4"/>
  </mergeCells>
  <conditionalFormatting sqref="E15:F15 E12:E14 E17">
    <cfRule type="cellIs" dxfId="2710" priority="5006" operator="equal">
      <formula>"voldaan"</formula>
    </cfRule>
  </conditionalFormatting>
  <conditionalFormatting sqref="E15:F15 E173 E206:E207 E152:F152 E136 E80:F87 E12:E14 E17 E149:E151 E154:F154 E156:F156 E158:F158 E160:F160 E162:F162">
    <cfRule type="cellIs" dxfId="2709" priority="5007" operator="equal">
      <formula>"uitstekend"</formula>
    </cfRule>
    <cfRule type="cellIs" dxfId="2708" priority="5008" operator="equal">
      <formula>"goed"</formula>
    </cfRule>
    <cfRule type="cellIs" dxfId="2707" priority="5009" operator="equal">
      <formula>"niet voldaan"</formula>
    </cfRule>
    <cfRule type="expression" dxfId="2706" priority="5010">
      <formula>E12="beter"</formula>
    </cfRule>
  </conditionalFormatting>
  <conditionalFormatting sqref="E15:F15 E173 E206:E207 E152:F152 E136 E80:F87 E12:E14 E17 E149:E151 E154:F154 E156:F156 E158:F158 E160:F160 E162:F162">
    <cfRule type="cellIs" dxfId="2705" priority="5011" operator="equal">
      <formula>"vrij"</formula>
    </cfRule>
    <cfRule type="cellIs" dxfId="2704" priority="5012" operator="equal">
      <formula>"verplicht"</formula>
    </cfRule>
  </conditionalFormatting>
  <conditionalFormatting sqref="B55 I55 I65 I75 I61:I62 I68:I69 B58 B61:B62 B65 B68:B69 B75 I71:I72 I58">
    <cfRule type="expression" dxfId="2703" priority="5004">
      <formula>nBIN1=FALSE</formula>
    </cfRule>
  </conditionalFormatting>
  <conditionalFormatting sqref="E34:F34">
    <cfRule type="expression" dxfId="2702" priority="4995">
      <formula>nBIN1=FALSE</formula>
    </cfRule>
  </conditionalFormatting>
  <conditionalFormatting sqref="A34:B34">
    <cfRule type="expression" dxfId="2701" priority="4994">
      <formula>nBIN1=FALSE</formula>
    </cfRule>
  </conditionalFormatting>
  <conditionalFormatting sqref="B80">
    <cfRule type="expression" dxfId="2700" priority="4985">
      <formula>nBIN1=FALSE</formula>
    </cfRule>
  </conditionalFormatting>
  <conditionalFormatting sqref="A44:B44">
    <cfRule type="expression" dxfId="2699" priority="4993">
      <formula>nBIN1=FALSE</formula>
    </cfRule>
  </conditionalFormatting>
  <conditionalFormatting sqref="I80">
    <cfRule type="expression" dxfId="2698" priority="4984">
      <formula>nBIN1=FALSE</formula>
    </cfRule>
  </conditionalFormatting>
  <conditionalFormatting sqref="E9">
    <cfRule type="cellIs" dxfId="2697" priority="4986" operator="equal">
      <formula>"voldaan"</formula>
    </cfRule>
    <cfRule type="cellIs" dxfId="2696" priority="4987" operator="equal">
      <formula>"uitstekend"</formula>
    </cfRule>
    <cfRule type="cellIs" dxfId="2695" priority="4988" operator="equal">
      <formula>"goed"</formula>
    </cfRule>
    <cfRule type="cellIs" dxfId="2694" priority="4989" operator="equal">
      <formula>"niet voldaan"</formula>
    </cfRule>
    <cfRule type="expression" dxfId="2693" priority="4990">
      <formula>E9="beter"</formula>
    </cfRule>
    <cfRule type="cellIs" dxfId="2692" priority="4991" operator="equal">
      <formula>"vrij"</formula>
    </cfRule>
    <cfRule type="cellIs" dxfId="2691" priority="4992" operator="equal">
      <formula>"verplicht"</formula>
    </cfRule>
  </conditionalFormatting>
  <conditionalFormatting sqref="E90:F93 E113:E122 E132 E135 E141 E144:E146 E103:F103 E96:E100 E109:F109 E108 E107:F107 E105:F105">
    <cfRule type="cellIs" dxfId="2690" priority="4982" operator="equal">
      <formula>"vrij"</formula>
    </cfRule>
    <cfRule type="cellIs" dxfId="2689" priority="4983" operator="equal">
      <formula>"verplicht"</formula>
    </cfRule>
  </conditionalFormatting>
  <conditionalFormatting sqref="B96:B100">
    <cfRule type="expression" dxfId="2688" priority="4979">
      <formula>nBIN1=FALSE</formula>
    </cfRule>
  </conditionalFormatting>
  <conditionalFormatting sqref="I102:I110 I96:I100">
    <cfRule type="expression" dxfId="2687" priority="4978">
      <formula>nBIN1=FALSE</formula>
    </cfRule>
  </conditionalFormatting>
  <conditionalFormatting sqref="I132">
    <cfRule type="expression" dxfId="2686" priority="4974">
      <formula>nBIN1=FALSE</formula>
    </cfRule>
  </conditionalFormatting>
  <conditionalFormatting sqref="B132">
    <cfRule type="expression" dxfId="2685" priority="4975">
      <formula>nBIN1=FALSE</formula>
    </cfRule>
  </conditionalFormatting>
  <conditionalFormatting sqref="I90:I93">
    <cfRule type="expression" dxfId="2684" priority="4980">
      <formula>nBIN1=FALSE</formula>
    </cfRule>
  </conditionalFormatting>
  <conditionalFormatting sqref="B113:B122">
    <cfRule type="expression" dxfId="2683" priority="4977">
      <formula>nBIN1=FALSE</formula>
    </cfRule>
  </conditionalFormatting>
  <conditionalFormatting sqref="I113:I122">
    <cfRule type="expression" dxfId="2682" priority="4976">
      <formula>nBIN1=FALSE</formula>
    </cfRule>
  </conditionalFormatting>
  <conditionalFormatting sqref="B90:B93">
    <cfRule type="expression" dxfId="2681" priority="4981">
      <formula>nBIN1=FALSE</formula>
    </cfRule>
  </conditionalFormatting>
  <conditionalFormatting sqref="B135:B136">
    <cfRule type="expression" dxfId="2680" priority="4973">
      <formula>nBIN1=FALSE</formula>
    </cfRule>
  </conditionalFormatting>
  <conditionalFormatting sqref="I135">
    <cfRule type="expression" dxfId="2679" priority="4972">
      <formula>nBIN1=FALSE</formula>
    </cfRule>
  </conditionalFormatting>
  <conditionalFormatting sqref="B144:B146">
    <cfRule type="expression" dxfId="2678" priority="4971">
      <formula>nBIN1=FALSE</formula>
    </cfRule>
  </conditionalFormatting>
  <conditionalFormatting sqref="I144:I146">
    <cfRule type="expression" dxfId="2677" priority="4970">
      <formula>nBIN1=FALSE</formula>
    </cfRule>
  </conditionalFormatting>
  <conditionalFormatting sqref="B141">
    <cfRule type="expression" dxfId="2676" priority="4969">
      <formula>nBIN1=FALSE</formula>
    </cfRule>
  </conditionalFormatting>
  <conditionalFormatting sqref="I141">
    <cfRule type="expression" dxfId="2675" priority="4968">
      <formula>nBIN1=FALSE</formula>
    </cfRule>
  </conditionalFormatting>
  <conditionalFormatting sqref="I188:I189">
    <cfRule type="expression" dxfId="2674" priority="4951">
      <formula>nBIN1=FALSE</formula>
    </cfRule>
  </conditionalFormatting>
  <conditionalFormatting sqref="B188:B189">
    <cfRule type="expression" dxfId="2673" priority="4952">
      <formula>nBIN1=FALSE</formula>
    </cfRule>
  </conditionalFormatting>
  <conditionalFormatting sqref="E212:E214 E205 E195:E196 E192 E188:E189 E183:E185 E168 E171:E172 E178:E180 E225:E228 E231:F232 E199:E202 E219:E222">
    <cfRule type="cellIs" dxfId="2672" priority="4961" operator="equal">
      <formula>"uitstekend"</formula>
    </cfRule>
    <cfRule type="cellIs" dxfId="2671" priority="4962" operator="equal">
      <formula>"goed"</formula>
    </cfRule>
    <cfRule type="cellIs" dxfId="2670" priority="4963" operator="equal">
      <formula>"niet voldaan"</formula>
    </cfRule>
    <cfRule type="expression" dxfId="2669" priority="4964">
      <formula>E168="beter"</formula>
    </cfRule>
  </conditionalFormatting>
  <conditionalFormatting sqref="E212:E214 E205 E195:E196 E192 E188:E189 E183:E185 E168 E171:E172 E178:E180 E225:E228 E231:F232 E199:E202 E219:E222">
    <cfRule type="cellIs" dxfId="2668" priority="4965" operator="equal">
      <formula>"vrij"</formula>
    </cfRule>
    <cfRule type="cellIs" dxfId="2667" priority="4966" operator="equal">
      <formula>"verplicht"</formula>
    </cfRule>
  </conditionalFormatting>
  <conditionalFormatting sqref="B168">
    <cfRule type="expression" dxfId="2666" priority="4960">
      <formula>nBIN1=FALSE</formula>
    </cfRule>
  </conditionalFormatting>
  <conditionalFormatting sqref="I168">
    <cfRule type="expression" dxfId="2665" priority="4959">
      <formula>nBIN1=FALSE</formula>
    </cfRule>
  </conditionalFormatting>
  <conditionalFormatting sqref="B171:B173">
    <cfRule type="expression" dxfId="2664" priority="4958">
      <formula>nBIN1=FALSE</formula>
    </cfRule>
  </conditionalFormatting>
  <conditionalFormatting sqref="I171:I172">
    <cfRule type="expression" dxfId="2663" priority="4957">
      <formula>nBIN1=FALSE</formula>
    </cfRule>
  </conditionalFormatting>
  <conditionalFormatting sqref="B178:B180">
    <cfRule type="expression" dxfId="2662" priority="4956">
      <formula>nBIN1=FALSE</formula>
    </cfRule>
  </conditionalFormatting>
  <conditionalFormatting sqref="I178:I180">
    <cfRule type="expression" dxfId="2661" priority="4955">
      <formula>nBIN1=FALSE</formula>
    </cfRule>
  </conditionalFormatting>
  <conditionalFormatting sqref="B183:B185">
    <cfRule type="expression" dxfId="2660" priority="4954">
      <formula>nBIN1=FALSE</formula>
    </cfRule>
  </conditionalFormatting>
  <conditionalFormatting sqref="I183:I185">
    <cfRule type="expression" dxfId="2659" priority="4953">
      <formula>nBIN1=FALSE</formula>
    </cfRule>
  </conditionalFormatting>
  <conditionalFormatting sqref="B192">
    <cfRule type="expression" dxfId="2658" priority="4950">
      <formula>nBIN1=FALSE</formula>
    </cfRule>
  </conditionalFormatting>
  <conditionalFormatting sqref="I192">
    <cfRule type="expression" dxfId="2657" priority="4949">
      <formula>nBIN1=FALSE</formula>
    </cfRule>
  </conditionalFormatting>
  <conditionalFormatting sqref="I201:I202">
    <cfRule type="expression" dxfId="2656" priority="4943">
      <formula>nBIN1=FALSE</formula>
    </cfRule>
  </conditionalFormatting>
  <conditionalFormatting sqref="B201:B202">
    <cfRule type="expression" dxfId="2655" priority="4944">
      <formula>nBIN1=FALSE</formula>
    </cfRule>
  </conditionalFormatting>
  <conditionalFormatting sqref="B195:B196">
    <cfRule type="expression" dxfId="2654" priority="4948">
      <formula>nBIN1=FALSE</formula>
    </cfRule>
  </conditionalFormatting>
  <conditionalFormatting sqref="I195:I196">
    <cfRule type="expression" dxfId="2653" priority="4947">
      <formula>nBIN1=FALSE</formula>
    </cfRule>
  </conditionalFormatting>
  <conditionalFormatting sqref="B199:B200">
    <cfRule type="expression" dxfId="2652" priority="4946">
      <formula>nBIN1=FALSE</formula>
    </cfRule>
  </conditionalFormatting>
  <conditionalFormatting sqref="I199:I200">
    <cfRule type="expression" dxfId="2651" priority="4945">
      <formula>nBIN1=FALSE</formula>
    </cfRule>
  </conditionalFormatting>
  <conditionalFormatting sqref="B205:B207">
    <cfRule type="expression" dxfId="2650" priority="4942">
      <formula>nBIN1=FALSE</formula>
    </cfRule>
  </conditionalFormatting>
  <conditionalFormatting sqref="I205">
    <cfRule type="expression" dxfId="2649" priority="4941">
      <formula>nBIN1=FALSE</formula>
    </cfRule>
  </conditionalFormatting>
  <conditionalFormatting sqref="B212:B214">
    <cfRule type="expression" dxfId="2648" priority="4940">
      <formula>nBIN1=FALSE</formula>
    </cfRule>
  </conditionalFormatting>
  <conditionalFormatting sqref="I212:I214 I216">
    <cfRule type="expression" dxfId="2647" priority="4939">
      <formula>nBIN1=FALSE</formula>
    </cfRule>
  </conditionalFormatting>
  <conditionalFormatting sqref="B219:B222">
    <cfRule type="expression" dxfId="2646" priority="4938">
      <formula>nBIN1=FALSE</formula>
    </cfRule>
  </conditionalFormatting>
  <conditionalFormatting sqref="I219:I222">
    <cfRule type="expression" dxfId="2645" priority="4937">
      <formula>nBIN1=FALSE</formula>
    </cfRule>
  </conditionalFormatting>
  <conditionalFormatting sqref="B225:B228">
    <cfRule type="expression" dxfId="2644" priority="4936">
      <formula>nBIN1=FALSE</formula>
    </cfRule>
  </conditionalFormatting>
  <conditionalFormatting sqref="I225:I228">
    <cfRule type="expression" dxfId="2643" priority="4935">
      <formula>nBIN1=FALSE</formula>
    </cfRule>
  </conditionalFormatting>
  <conditionalFormatting sqref="B231:B232">
    <cfRule type="expression" dxfId="2642" priority="4934">
      <formula>nBIN1=FALSE</formula>
    </cfRule>
  </conditionalFormatting>
  <conditionalFormatting sqref="B237">
    <cfRule type="expression" dxfId="2641" priority="4932">
      <formula>nBIN1=FALSE</formula>
    </cfRule>
  </conditionalFormatting>
  <conditionalFormatting sqref="I237">
    <cfRule type="expression" dxfId="2640" priority="4931">
      <formula>nBIN1=FALSE</formula>
    </cfRule>
  </conditionalFormatting>
  <conditionalFormatting sqref="B240">
    <cfRule type="expression" dxfId="2639" priority="4930">
      <formula>nBIN1=FALSE</formula>
    </cfRule>
  </conditionalFormatting>
  <conditionalFormatting sqref="I240">
    <cfRule type="expression" dxfId="2638" priority="4929">
      <formula>nBIN1=FALSE</formula>
    </cfRule>
  </conditionalFormatting>
  <conditionalFormatting sqref="B249:B250">
    <cfRule type="expression" dxfId="2637" priority="4924">
      <formula>nBIN1=FALSE</formula>
    </cfRule>
  </conditionalFormatting>
  <conditionalFormatting sqref="I243">
    <cfRule type="expression" dxfId="2636" priority="4927">
      <formula>nBIN1=FALSE</formula>
    </cfRule>
  </conditionalFormatting>
  <conditionalFormatting sqref="B243">
    <cfRule type="expression" dxfId="2635" priority="4928">
      <formula>nBIN1=FALSE</formula>
    </cfRule>
  </conditionalFormatting>
  <conditionalFormatting sqref="I253:I254">
    <cfRule type="expression" dxfId="2634" priority="4921">
      <formula>nBIN1=FALSE</formula>
    </cfRule>
  </conditionalFormatting>
  <conditionalFormatting sqref="B253:B254">
    <cfRule type="expression" dxfId="2633" priority="4922">
      <formula>nBIN1=FALSE</formula>
    </cfRule>
  </conditionalFormatting>
  <conditionalFormatting sqref="B246">
    <cfRule type="expression" dxfId="2632" priority="4926">
      <formula>nBIN1=FALSE</formula>
    </cfRule>
  </conditionalFormatting>
  <conditionalFormatting sqref="I246">
    <cfRule type="expression" dxfId="2631" priority="4925">
      <formula>nBIN1=FALSE</formula>
    </cfRule>
  </conditionalFormatting>
  <conditionalFormatting sqref="I249:I250">
    <cfRule type="expression" dxfId="2630" priority="4923">
      <formula>nBIN1=FALSE</formula>
    </cfRule>
  </conditionalFormatting>
  <conditionalFormatting sqref="B257:B259">
    <cfRule type="expression" dxfId="2629" priority="4920">
      <formula>nBIN1=FALSE</formula>
    </cfRule>
  </conditionalFormatting>
  <conditionalFormatting sqref="I257:I259">
    <cfRule type="expression" dxfId="2628" priority="4919">
      <formula>nBIN1=FALSE</formula>
    </cfRule>
  </conditionalFormatting>
  <conditionalFormatting sqref="E237 E240 E243 E246 E249:E250 E253:E254 E257:E259">
    <cfRule type="cellIs" dxfId="2627" priority="4913" operator="equal">
      <formula>"uitstekend"</formula>
    </cfRule>
    <cfRule type="cellIs" dxfId="2626" priority="4914" operator="equal">
      <formula>"goed"</formula>
    </cfRule>
    <cfRule type="cellIs" dxfId="2625" priority="4915" operator="equal">
      <formula>"niet voldaan"</formula>
    </cfRule>
    <cfRule type="expression" dxfId="2624" priority="4916">
      <formula>E237="beter"</formula>
    </cfRule>
  </conditionalFormatting>
  <conditionalFormatting sqref="E237 E240 E243 E246 E249:E250 E253:E254 E257:E259">
    <cfRule type="cellIs" dxfId="2623" priority="4917" operator="equal">
      <formula>"vrij"</formula>
    </cfRule>
    <cfRule type="cellIs" dxfId="2622" priority="4918" operator="equal">
      <formula>"verplicht"</formula>
    </cfRule>
  </conditionalFormatting>
  <conditionalFormatting sqref="A41:B41">
    <cfRule type="expression" dxfId="2621" priority="4912">
      <formula>nBIN1=FALSE</formula>
    </cfRule>
  </conditionalFormatting>
  <conditionalFormatting sqref="I49:I50">
    <cfRule type="expression" dxfId="2620" priority="4907">
      <formula>nBIN1=FALSE</formula>
    </cfRule>
  </conditionalFormatting>
  <conditionalFormatting sqref="L10">
    <cfRule type="expression" dxfId="2619" priority="4906">
      <formula>nBIN1=FALSE</formula>
    </cfRule>
  </conditionalFormatting>
  <conditionalFormatting sqref="L15">
    <cfRule type="expression" dxfId="2618" priority="4902">
      <formula>nBIN1=FALSE</formula>
    </cfRule>
  </conditionalFormatting>
  <conditionalFormatting sqref="L28">
    <cfRule type="expression" dxfId="2617" priority="4901">
      <formula>nBIN1=FALSE</formula>
    </cfRule>
  </conditionalFormatting>
  <conditionalFormatting sqref="E174:F174">
    <cfRule type="cellIs" dxfId="2616" priority="4736" operator="equal">
      <formula>"uitstekend"</formula>
    </cfRule>
    <cfRule type="cellIs" dxfId="2615" priority="4737" operator="equal">
      <formula>"goed"</formula>
    </cfRule>
    <cfRule type="cellIs" dxfId="2614" priority="4738" operator="equal">
      <formula>"niet voldaan"</formula>
    </cfRule>
    <cfRule type="expression" dxfId="2613" priority="4739">
      <formula>E174="beter"</formula>
    </cfRule>
  </conditionalFormatting>
  <conditionalFormatting sqref="E174:F174">
    <cfRule type="cellIs" dxfId="2612" priority="4740" operator="equal">
      <formula>"vrij"</formula>
    </cfRule>
    <cfRule type="cellIs" dxfId="2611" priority="4741" operator="equal">
      <formula>"verplicht"</formula>
    </cfRule>
  </conditionalFormatting>
  <conditionalFormatting sqref="I174">
    <cfRule type="expression" dxfId="2610" priority="4735">
      <formula>nBIN1=FALSE</formula>
    </cfRule>
  </conditionalFormatting>
  <conditionalFormatting sqref="E208:F208">
    <cfRule type="cellIs" dxfId="2609" priority="4718" operator="equal">
      <formula>"uitstekend"</formula>
    </cfRule>
    <cfRule type="cellIs" dxfId="2608" priority="4719" operator="equal">
      <formula>"goed"</formula>
    </cfRule>
    <cfRule type="cellIs" dxfId="2607" priority="4720" operator="equal">
      <formula>"niet voldaan"</formula>
    </cfRule>
    <cfRule type="expression" dxfId="2606" priority="4721">
      <formula>E208="beter"</formula>
    </cfRule>
  </conditionalFormatting>
  <conditionalFormatting sqref="E208:F208">
    <cfRule type="cellIs" dxfId="2605" priority="4722" operator="equal">
      <formula>"vrij"</formula>
    </cfRule>
    <cfRule type="cellIs" dxfId="2604" priority="4723" operator="equal">
      <formula>"verplicht"</formula>
    </cfRule>
  </conditionalFormatting>
  <conditionalFormatting sqref="I208">
    <cfRule type="expression" dxfId="2603" priority="4717">
      <formula>nBIN1=FALSE</formula>
    </cfRule>
  </conditionalFormatting>
  <conditionalFormatting sqref="E215:F215">
    <cfRule type="cellIs" dxfId="2602" priority="4700" operator="equal">
      <formula>"uitstekend"</formula>
    </cfRule>
    <cfRule type="cellIs" dxfId="2601" priority="4701" operator="equal">
      <formula>"goed"</formula>
    </cfRule>
    <cfRule type="cellIs" dxfId="2600" priority="4702" operator="equal">
      <formula>"niet voldaan"</formula>
    </cfRule>
    <cfRule type="expression" dxfId="2599" priority="4703">
      <formula>E215="beter"</formula>
    </cfRule>
  </conditionalFormatting>
  <conditionalFormatting sqref="E215:F215">
    <cfRule type="cellIs" dxfId="2598" priority="4704" operator="equal">
      <formula>"vrij"</formula>
    </cfRule>
    <cfRule type="cellIs" dxfId="2597" priority="4705" operator="equal">
      <formula>"verplicht"</formula>
    </cfRule>
  </conditionalFormatting>
  <conditionalFormatting sqref="I215">
    <cfRule type="expression" dxfId="2596" priority="4699">
      <formula>nBIN1=FALSE</formula>
    </cfRule>
  </conditionalFormatting>
  <conditionalFormatting sqref="E32 E36 E43 E46 E53 E58 E61 E65:F65 E75 E68">
    <cfRule type="cellIs" dxfId="2595" priority="4998" operator="equal">
      <formula>"uitstekend"</formula>
    </cfRule>
  </conditionalFormatting>
  <conditionalFormatting sqref="E32 E36 E43 E46 E53 E58 E61 E65 E75 E68">
    <cfRule type="cellIs" dxfId="2594" priority="4999" operator="equal">
      <formula>"goed"</formula>
    </cfRule>
    <cfRule type="cellIs" dxfId="2593" priority="5000" operator="equal">
      <formula>"niet voldaan"</formula>
    </cfRule>
    <cfRule type="expression" dxfId="2592" priority="5001">
      <formula>E32="beter"</formula>
    </cfRule>
    <cfRule type="cellIs" dxfId="2591" priority="5002" operator="equal">
      <formula>"vrij"</formula>
    </cfRule>
    <cfRule type="cellIs" dxfId="2590" priority="5003" operator="equal">
      <formula>"verplicht"</formula>
    </cfRule>
  </conditionalFormatting>
  <conditionalFormatting sqref="E18:F18">
    <cfRule type="cellIs" dxfId="2589" priority="4660" operator="equal">
      <formula>"voldaan"</formula>
    </cfRule>
  </conditionalFormatting>
  <conditionalFormatting sqref="E18:F18">
    <cfRule type="cellIs" dxfId="2588" priority="4661" operator="equal">
      <formula>"uitstekend"</formula>
    </cfRule>
    <cfRule type="cellIs" dxfId="2587" priority="4662" operator="equal">
      <formula>"goed"</formula>
    </cfRule>
    <cfRule type="cellIs" dxfId="2586" priority="4663" operator="equal">
      <formula>"niet voldaan"</formula>
    </cfRule>
    <cfRule type="expression" dxfId="2585" priority="4664">
      <formula>E18="beter"</formula>
    </cfRule>
  </conditionalFormatting>
  <conditionalFormatting sqref="E18:F18">
    <cfRule type="cellIs" dxfId="2584" priority="4665" operator="equal">
      <formula>"vrij"</formula>
    </cfRule>
    <cfRule type="cellIs" dxfId="2583" priority="4666" operator="equal">
      <formula>"verplicht"</formula>
    </cfRule>
  </conditionalFormatting>
  <conditionalFormatting sqref="L18">
    <cfRule type="expression" dxfId="2582" priority="4659">
      <formula>nBIN1=FALSE</formula>
    </cfRule>
  </conditionalFormatting>
  <conditionalFormatting sqref="E26:E27">
    <cfRule type="cellIs" dxfId="2581" priority="4650" operator="equal">
      <formula>"voldaan"</formula>
    </cfRule>
  </conditionalFormatting>
  <conditionalFormatting sqref="E26:E27">
    <cfRule type="cellIs" dxfId="2580" priority="4651" operator="equal">
      <formula>"uitstekend"</formula>
    </cfRule>
    <cfRule type="cellIs" dxfId="2579" priority="4652" operator="equal">
      <formula>"goed"</formula>
    </cfRule>
    <cfRule type="cellIs" dxfId="2578" priority="4653" operator="equal">
      <formula>"niet voldaan"</formula>
    </cfRule>
    <cfRule type="expression" dxfId="2577" priority="4654">
      <formula>E26="beter"</formula>
    </cfRule>
  </conditionalFormatting>
  <conditionalFormatting sqref="E26:E27">
    <cfRule type="cellIs" dxfId="2576" priority="4655" operator="equal">
      <formula>"vrij"</formula>
    </cfRule>
    <cfRule type="cellIs" dxfId="2575" priority="4656" operator="equal">
      <formula>"verplicht"</formula>
    </cfRule>
  </conditionalFormatting>
  <conditionalFormatting sqref="E21:F21">
    <cfRule type="cellIs" dxfId="2574" priority="4642" operator="equal">
      <formula>"voldaan"</formula>
    </cfRule>
  </conditionalFormatting>
  <conditionalFormatting sqref="E21:F21">
    <cfRule type="cellIs" dxfId="2573" priority="4643" operator="equal">
      <formula>"uitstekend"</formula>
    </cfRule>
    <cfRule type="cellIs" dxfId="2572" priority="4644" operator="equal">
      <formula>"goed"</formula>
    </cfRule>
    <cfRule type="cellIs" dxfId="2571" priority="4645" operator="equal">
      <formula>"niet voldaan"</formula>
    </cfRule>
    <cfRule type="expression" dxfId="2570" priority="4646">
      <formula>E21="beter"</formula>
    </cfRule>
  </conditionalFormatting>
  <conditionalFormatting sqref="E21:F21">
    <cfRule type="cellIs" dxfId="2569" priority="4647" operator="equal">
      <formula>"vrij"</formula>
    </cfRule>
    <cfRule type="cellIs" dxfId="2568" priority="4648" operator="equal">
      <formula>"verplicht"</formula>
    </cfRule>
  </conditionalFormatting>
  <conditionalFormatting sqref="L21">
    <cfRule type="expression" dxfId="2567" priority="4641">
      <formula>nBIN1=FALSE</formula>
    </cfRule>
  </conditionalFormatting>
  <conditionalFormatting sqref="E24:F24">
    <cfRule type="cellIs" dxfId="2566" priority="4634" operator="equal">
      <formula>"voldaan"</formula>
    </cfRule>
  </conditionalFormatting>
  <conditionalFormatting sqref="E24:F24">
    <cfRule type="cellIs" dxfId="2565" priority="4635" operator="equal">
      <formula>"uitstekend"</formula>
    </cfRule>
    <cfRule type="cellIs" dxfId="2564" priority="4636" operator="equal">
      <formula>"goed"</formula>
    </cfRule>
    <cfRule type="cellIs" dxfId="2563" priority="4637" operator="equal">
      <formula>"niet voldaan"</formula>
    </cfRule>
    <cfRule type="expression" dxfId="2562" priority="4638">
      <formula>E24="beter"</formula>
    </cfRule>
  </conditionalFormatting>
  <conditionalFormatting sqref="E24:F24">
    <cfRule type="cellIs" dxfId="2561" priority="4639" operator="equal">
      <formula>"vrij"</formula>
    </cfRule>
    <cfRule type="cellIs" dxfId="2560" priority="4640" operator="equal">
      <formula>"verplicht"</formula>
    </cfRule>
  </conditionalFormatting>
  <conditionalFormatting sqref="L24">
    <cfRule type="expression" dxfId="2559" priority="4633">
      <formula>nBIN1=FALSE</formula>
    </cfRule>
  </conditionalFormatting>
  <conditionalFormatting sqref="E20">
    <cfRule type="cellIs" dxfId="2558" priority="4626" operator="equal">
      <formula>"voldaan"</formula>
    </cfRule>
  </conditionalFormatting>
  <conditionalFormatting sqref="E20">
    <cfRule type="cellIs" dxfId="2557" priority="4627" operator="equal">
      <formula>"uitstekend"</formula>
    </cfRule>
    <cfRule type="cellIs" dxfId="2556" priority="4628" operator="equal">
      <formula>"goed"</formula>
    </cfRule>
    <cfRule type="cellIs" dxfId="2555" priority="4629" operator="equal">
      <formula>"niet voldaan"</formula>
    </cfRule>
    <cfRule type="expression" dxfId="2554" priority="4630">
      <formula>E20="beter"</formula>
    </cfRule>
  </conditionalFormatting>
  <conditionalFormatting sqref="E20">
    <cfRule type="cellIs" dxfId="2553" priority="4631" operator="equal">
      <formula>"vrij"</formula>
    </cfRule>
    <cfRule type="cellIs" dxfId="2552" priority="4632" operator="equal">
      <formula>"verplicht"</formula>
    </cfRule>
  </conditionalFormatting>
  <conditionalFormatting sqref="E23">
    <cfRule type="cellIs" dxfId="2551" priority="4619" operator="equal">
      <formula>"voldaan"</formula>
    </cfRule>
  </conditionalFormatting>
  <conditionalFormatting sqref="E23">
    <cfRule type="cellIs" dxfId="2550" priority="4620" operator="equal">
      <formula>"uitstekend"</formula>
    </cfRule>
    <cfRule type="cellIs" dxfId="2549" priority="4621" operator="equal">
      <formula>"goed"</formula>
    </cfRule>
    <cfRule type="cellIs" dxfId="2548" priority="4622" operator="equal">
      <formula>"niet voldaan"</formula>
    </cfRule>
    <cfRule type="expression" dxfId="2547" priority="4623">
      <formula>E23="beter"</formula>
    </cfRule>
  </conditionalFormatting>
  <conditionalFormatting sqref="E23">
    <cfRule type="cellIs" dxfId="2546" priority="4624" operator="equal">
      <formula>"vrij"</formula>
    </cfRule>
    <cfRule type="cellIs" dxfId="2545" priority="4625" operator="equal">
      <formula>"verplicht"</formula>
    </cfRule>
  </conditionalFormatting>
  <conditionalFormatting sqref="B262:B264">
    <cfRule type="expression" dxfId="2544" priority="4618">
      <formula>nBIN1=FALSE</formula>
    </cfRule>
  </conditionalFormatting>
  <conditionalFormatting sqref="B265">
    <cfRule type="expression" dxfId="2543" priority="4617">
      <formula>nBIN1=FALSE</formula>
    </cfRule>
  </conditionalFormatting>
  <conditionalFormatting sqref="E262:E265">
    <cfRule type="cellIs" dxfId="2542" priority="4611" operator="equal">
      <formula>"uitstekend"</formula>
    </cfRule>
    <cfRule type="cellIs" dxfId="2541" priority="4612" operator="equal">
      <formula>"goed"</formula>
    </cfRule>
    <cfRule type="cellIs" dxfId="2540" priority="4613" operator="equal">
      <formula>"niet voldaan"</formula>
    </cfRule>
    <cfRule type="expression" dxfId="2539" priority="4614">
      <formula>E262="beter"</formula>
    </cfRule>
  </conditionalFormatting>
  <conditionalFormatting sqref="E262:E265">
    <cfRule type="cellIs" dxfId="2538" priority="4615" operator="equal">
      <formula>"vrij"</formula>
    </cfRule>
    <cfRule type="cellIs" dxfId="2537" priority="4616" operator="equal">
      <formula>"verplicht"</formula>
    </cfRule>
  </conditionalFormatting>
  <conditionalFormatting sqref="H49:H50">
    <cfRule type="expression" dxfId="2536" priority="4575">
      <formula>nBIN1=FALSE</formula>
    </cfRule>
  </conditionalFormatting>
  <conditionalFormatting sqref="H48">
    <cfRule type="expression" dxfId="2535" priority="4573">
      <formula>nBIN1=FALSE</formula>
    </cfRule>
  </conditionalFormatting>
  <conditionalFormatting sqref="H152">
    <cfRule type="expression" dxfId="2534" priority="4571">
      <formula>nBIN1=FALSE</formula>
    </cfRule>
  </conditionalFormatting>
  <conditionalFormatting sqref="H160">
    <cfRule type="expression" dxfId="2533" priority="4567">
      <formula>nBIN1=FALSE</formula>
    </cfRule>
  </conditionalFormatting>
  <conditionalFormatting sqref="H107">
    <cfRule type="expression" dxfId="2532" priority="4562">
      <formula>nBIN1=FALSE</formula>
    </cfRule>
  </conditionalFormatting>
  <conditionalFormatting sqref="H208">
    <cfRule type="expression" dxfId="2531" priority="4556">
      <formula>nBIN1=FALSE</formula>
    </cfRule>
  </conditionalFormatting>
  <conditionalFormatting sqref="H43 H53:H54 H36:H37 H46:H47 H39:H41">
    <cfRule type="expression" dxfId="2530" priority="4609">
      <formula>nBIN1=FALSE</formula>
    </cfRule>
  </conditionalFormatting>
  <conditionalFormatting sqref="H246">
    <cfRule type="expression" dxfId="2529" priority="4582">
      <formula>nBIN1=FALSE</formula>
    </cfRule>
  </conditionalFormatting>
  <conditionalFormatting sqref="H55 H65 H75 H61:H62 H68:H69 H71:H72 H58">
    <cfRule type="expression" dxfId="2528" priority="4608">
      <formula>nBIN1=FALSE</formula>
    </cfRule>
  </conditionalFormatting>
  <conditionalFormatting sqref="H34">
    <cfRule type="expression" dxfId="2527" priority="4607">
      <formula>nBIN1=FALSE</formula>
    </cfRule>
  </conditionalFormatting>
  <conditionalFormatting sqref="H80">
    <cfRule type="expression" dxfId="2526" priority="4606">
      <formula>nBIN1=FALSE</formula>
    </cfRule>
  </conditionalFormatting>
  <conditionalFormatting sqref="H90:H93">
    <cfRule type="expression" dxfId="2525" priority="4605">
      <formula>nBIN1=FALSE</formula>
    </cfRule>
  </conditionalFormatting>
  <conditionalFormatting sqref="H113:H122">
    <cfRule type="expression" dxfId="2524" priority="4603">
      <formula>nBIN1=FALSE</formula>
    </cfRule>
  </conditionalFormatting>
  <conditionalFormatting sqref="H135">
    <cfRule type="expression" dxfId="2523" priority="4601">
      <formula>nBIN1=FALSE</formula>
    </cfRule>
  </conditionalFormatting>
  <conditionalFormatting sqref="H102:H110 H96:H100">
    <cfRule type="expression" dxfId="2522" priority="4604">
      <formula>nBIN1=FALSE</formula>
    </cfRule>
  </conditionalFormatting>
  <conditionalFormatting sqref="H132">
    <cfRule type="expression" dxfId="2521" priority="4602">
      <formula>nBIN1=FALSE</formula>
    </cfRule>
  </conditionalFormatting>
  <conditionalFormatting sqref="H144:H146">
    <cfRule type="expression" dxfId="2520" priority="4600">
      <formula>nBIN1=FALSE</formula>
    </cfRule>
  </conditionalFormatting>
  <conditionalFormatting sqref="H141">
    <cfRule type="expression" dxfId="2519" priority="4599">
      <formula>nBIN1=FALSE</formula>
    </cfRule>
  </conditionalFormatting>
  <conditionalFormatting sqref="H168">
    <cfRule type="expression" dxfId="2518" priority="4598">
      <formula>nBIN1=FALSE</formula>
    </cfRule>
  </conditionalFormatting>
  <conditionalFormatting sqref="H192">
    <cfRule type="expression" dxfId="2517" priority="4593">
      <formula>nBIN1=FALSE</formula>
    </cfRule>
  </conditionalFormatting>
  <conditionalFormatting sqref="H171:H172">
    <cfRule type="expression" dxfId="2516" priority="4597">
      <formula>nBIN1=FALSE</formula>
    </cfRule>
  </conditionalFormatting>
  <conditionalFormatting sqref="H178:H180">
    <cfRule type="expression" dxfId="2515" priority="4596">
      <formula>nBIN1=FALSE</formula>
    </cfRule>
  </conditionalFormatting>
  <conditionalFormatting sqref="H183:H185">
    <cfRule type="expression" dxfId="2514" priority="4595">
      <formula>nBIN1=FALSE</formula>
    </cfRule>
  </conditionalFormatting>
  <conditionalFormatting sqref="H188:H189">
    <cfRule type="expression" dxfId="2513" priority="4594">
      <formula>nBIN1=FALSE</formula>
    </cfRule>
  </conditionalFormatting>
  <conditionalFormatting sqref="H195:H196">
    <cfRule type="expression" dxfId="2512" priority="4592">
      <formula>nBIN1=FALSE</formula>
    </cfRule>
  </conditionalFormatting>
  <conditionalFormatting sqref="H205">
    <cfRule type="expression" dxfId="2511" priority="4589">
      <formula>nBIN1=FALSE</formula>
    </cfRule>
  </conditionalFormatting>
  <conditionalFormatting sqref="H199:H200">
    <cfRule type="expression" dxfId="2510" priority="4591">
      <formula>nBIN1=FALSE</formula>
    </cfRule>
  </conditionalFormatting>
  <conditionalFormatting sqref="H201:H202">
    <cfRule type="expression" dxfId="2509" priority="4590">
      <formula>nBIN1=FALSE</formula>
    </cfRule>
  </conditionalFormatting>
  <conditionalFormatting sqref="H212:H214 H216">
    <cfRule type="expression" dxfId="2508" priority="4588">
      <formula>nBIN1=FALSE</formula>
    </cfRule>
  </conditionalFormatting>
  <conditionalFormatting sqref="H219:H222">
    <cfRule type="expression" dxfId="2507" priority="4587">
      <formula>nBIN1=FALSE</formula>
    </cfRule>
  </conditionalFormatting>
  <conditionalFormatting sqref="H225:H228">
    <cfRule type="expression" dxfId="2506" priority="4586">
      <formula>nBIN1=FALSE</formula>
    </cfRule>
  </conditionalFormatting>
  <conditionalFormatting sqref="H237">
    <cfRule type="expression" dxfId="2505" priority="4585">
      <formula>nBIN1=FALSE</formula>
    </cfRule>
  </conditionalFormatting>
  <conditionalFormatting sqref="H240">
    <cfRule type="expression" dxfId="2504" priority="4584">
      <formula>nBIN1=FALSE</formula>
    </cfRule>
  </conditionalFormatting>
  <conditionalFormatting sqref="H243">
    <cfRule type="expression" dxfId="2503" priority="4583">
      <formula>nBIN1=FALSE</formula>
    </cfRule>
  </conditionalFormatting>
  <conditionalFormatting sqref="H257:H259">
    <cfRule type="expression" dxfId="2502" priority="4579">
      <formula>nBIN1=FALSE</formula>
    </cfRule>
  </conditionalFormatting>
  <conditionalFormatting sqref="H249:H250">
    <cfRule type="expression" dxfId="2501" priority="4581">
      <formula>nBIN1=FALSE</formula>
    </cfRule>
  </conditionalFormatting>
  <conditionalFormatting sqref="H253:H254">
    <cfRule type="expression" dxfId="2500" priority="4580">
      <formula>nBIN1=FALSE</formula>
    </cfRule>
  </conditionalFormatting>
  <conditionalFormatting sqref="H32">
    <cfRule type="expression" dxfId="2499" priority="4578">
      <formula>nBIN1=FALSE</formula>
    </cfRule>
  </conditionalFormatting>
  <conditionalFormatting sqref="H33">
    <cfRule type="expression" dxfId="2498" priority="4577">
      <formula>nBIN1=FALSE</formula>
    </cfRule>
  </conditionalFormatting>
  <conditionalFormatting sqref="H81:H87 H44 H76">
    <cfRule type="expression" dxfId="2497" priority="4576">
      <formula>nBIN1=FALSE</formula>
    </cfRule>
  </conditionalFormatting>
  <conditionalFormatting sqref="H158">
    <cfRule type="expression" dxfId="2496" priority="4568">
      <formula>nBIN1=FALSE</formula>
    </cfRule>
  </conditionalFormatting>
  <conditionalFormatting sqref="H38">
    <cfRule type="expression" dxfId="2495" priority="4574">
      <formula>nBIN1=FALSE</formula>
    </cfRule>
  </conditionalFormatting>
  <conditionalFormatting sqref="H137">
    <cfRule type="expression" dxfId="2494" priority="4572">
      <formula>nBIN1=FALSE</formula>
    </cfRule>
  </conditionalFormatting>
  <conditionalFormatting sqref="H101">
    <cfRule type="expression" dxfId="2493" priority="4560">
      <formula>nBIN1=FALSE</formula>
    </cfRule>
  </conditionalFormatting>
  <conditionalFormatting sqref="H154">
    <cfRule type="expression" dxfId="2492" priority="4570">
      <formula>nBIN1=FALSE</formula>
    </cfRule>
  </conditionalFormatting>
  <conditionalFormatting sqref="H156">
    <cfRule type="expression" dxfId="2491" priority="4569">
      <formula>nBIN1=FALSE</formula>
    </cfRule>
  </conditionalFormatting>
  <conditionalFormatting sqref="H162">
    <cfRule type="expression" dxfId="2490" priority="4566">
      <formula>nBIN1=FALSE</formula>
    </cfRule>
  </conditionalFormatting>
  <conditionalFormatting sqref="H70">
    <cfRule type="expression" dxfId="2489" priority="4565">
      <formula>nBIN1=FALSE</formula>
    </cfRule>
  </conditionalFormatting>
  <conditionalFormatting sqref="H103">
    <cfRule type="expression" dxfId="2488" priority="4564">
      <formula>nBIN1=FALSE</formula>
    </cfRule>
  </conditionalFormatting>
  <conditionalFormatting sqref="H105">
    <cfRule type="expression" dxfId="2487" priority="4563">
      <formula>nBIN1=FALSE</formula>
    </cfRule>
  </conditionalFormatting>
  <conditionalFormatting sqref="H109">
    <cfRule type="expression" dxfId="2486" priority="4561">
      <formula>nBIN1=FALSE</formula>
    </cfRule>
  </conditionalFormatting>
  <conditionalFormatting sqref="H174">
    <cfRule type="expression" dxfId="2485" priority="4559">
      <formula>nBIN1=FALSE</formula>
    </cfRule>
  </conditionalFormatting>
  <conditionalFormatting sqref="H208">
    <cfRule type="expression" dxfId="2484" priority="4557">
      <formula>nBIN1=FALSE</formula>
    </cfRule>
  </conditionalFormatting>
  <conditionalFormatting sqref="H174">
    <cfRule type="expression" dxfId="2483" priority="4558">
      <formula>nBIN1=FALSE</formula>
    </cfRule>
  </conditionalFormatting>
  <conditionalFormatting sqref="H215">
    <cfRule type="expression" dxfId="2482" priority="4555">
      <formula>nBIN1=FALSE</formula>
    </cfRule>
  </conditionalFormatting>
  <conditionalFormatting sqref="H215">
    <cfRule type="expression" dxfId="2481" priority="4554">
      <formula>nBIN1=FALSE</formula>
    </cfRule>
  </conditionalFormatting>
  <conditionalFormatting sqref="H12:H14">
    <cfRule type="expression" dxfId="2480" priority="4545">
      <formula>nBIN1=FALSE</formula>
    </cfRule>
  </conditionalFormatting>
  <conditionalFormatting sqref="H17">
    <cfRule type="expression" dxfId="2479" priority="4544">
      <formula>nBIN1=FALSE</formula>
    </cfRule>
  </conditionalFormatting>
  <conditionalFormatting sqref="H20">
    <cfRule type="expression" dxfId="2478" priority="4520">
      <formula>nBIN1=FALSE</formula>
    </cfRule>
  </conditionalFormatting>
  <conditionalFormatting sqref="H23">
    <cfRule type="expression" dxfId="2477" priority="4521">
      <formula>nBIN1=FALSE</formula>
    </cfRule>
  </conditionalFormatting>
  <conditionalFormatting sqref="H173 H175 H206:H207 H209 H149:H163 H136 H138">
    <cfRule type="expression" dxfId="2476" priority="4610">
      <formula>nBIN1=FALSE</formula>
    </cfRule>
  </conditionalFormatting>
  <conditionalFormatting sqref="H26:H27">
    <cfRule type="expression" dxfId="2475" priority="4536">
      <formula>nBIN1=FALSE</formula>
    </cfRule>
  </conditionalFormatting>
  <conditionalFormatting sqref="H9:H10">
    <cfRule type="expression" dxfId="2474" priority="4546">
      <formula>nBIN1=FALSE</formula>
    </cfRule>
  </conditionalFormatting>
  <conditionalFormatting sqref="H15">
    <cfRule type="cellIs" dxfId="2473" priority="4547" operator="equal">
      <formula>"voldaan"</formula>
    </cfRule>
  </conditionalFormatting>
  <conditionalFormatting sqref="H15">
    <cfRule type="cellIs" dxfId="2472" priority="4548" operator="equal">
      <formula>"uitstekend"</formula>
    </cfRule>
    <cfRule type="cellIs" dxfId="2471" priority="4549" operator="equal">
      <formula>"goed"</formula>
    </cfRule>
    <cfRule type="cellIs" dxfId="2470" priority="4550" operator="equal">
      <formula>"niet voldaan"</formula>
    </cfRule>
    <cfRule type="expression" dxfId="2469" priority="4551">
      <formula>H15="beter"</formula>
    </cfRule>
  </conditionalFormatting>
  <conditionalFormatting sqref="H15">
    <cfRule type="cellIs" dxfId="2468" priority="4552" operator="equal">
      <formula>"vrij"</formula>
    </cfRule>
    <cfRule type="cellIs" dxfId="2467" priority="4553" operator="equal">
      <formula>"verplicht"</formula>
    </cfRule>
  </conditionalFormatting>
  <conditionalFormatting sqref="H18">
    <cfRule type="cellIs" dxfId="2466" priority="4537" operator="equal">
      <formula>"voldaan"</formula>
    </cfRule>
  </conditionalFormatting>
  <conditionalFormatting sqref="H18">
    <cfRule type="cellIs" dxfId="2465" priority="4538" operator="equal">
      <formula>"uitstekend"</formula>
    </cfRule>
    <cfRule type="cellIs" dxfId="2464" priority="4539" operator="equal">
      <formula>"goed"</formula>
    </cfRule>
    <cfRule type="cellIs" dxfId="2463" priority="4540" operator="equal">
      <formula>"niet voldaan"</formula>
    </cfRule>
    <cfRule type="expression" dxfId="2462" priority="4541">
      <formula>H18="beter"</formula>
    </cfRule>
  </conditionalFormatting>
  <conditionalFormatting sqref="H18">
    <cfRule type="cellIs" dxfId="2461" priority="4542" operator="equal">
      <formula>"vrij"</formula>
    </cfRule>
    <cfRule type="cellIs" dxfId="2460" priority="4543" operator="equal">
      <formula>"verplicht"</formula>
    </cfRule>
  </conditionalFormatting>
  <conditionalFormatting sqref="H21">
    <cfRule type="cellIs" dxfId="2459" priority="4529" operator="equal">
      <formula>"voldaan"</formula>
    </cfRule>
  </conditionalFormatting>
  <conditionalFormatting sqref="H21">
    <cfRule type="cellIs" dxfId="2458" priority="4530" operator="equal">
      <formula>"uitstekend"</formula>
    </cfRule>
    <cfRule type="cellIs" dxfId="2457" priority="4531" operator="equal">
      <formula>"goed"</formula>
    </cfRule>
    <cfRule type="cellIs" dxfId="2456" priority="4532" operator="equal">
      <formula>"niet voldaan"</formula>
    </cfRule>
    <cfRule type="expression" dxfId="2455" priority="4533">
      <formula>H21="beter"</formula>
    </cfRule>
  </conditionalFormatting>
  <conditionalFormatting sqref="H21">
    <cfRule type="cellIs" dxfId="2454" priority="4534" operator="equal">
      <formula>"vrij"</formula>
    </cfRule>
    <cfRule type="cellIs" dxfId="2453" priority="4535" operator="equal">
      <formula>"verplicht"</formula>
    </cfRule>
  </conditionalFormatting>
  <conditionalFormatting sqref="H24">
    <cfRule type="cellIs" dxfId="2452" priority="4522" operator="equal">
      <formula>"voldaan"</formula>
    </cfRule>
  </conditionalFormatting>
  <conditionalFormatting sqref="H24">
    <cfRule type="cellIs" dxfId="2451" priority="4523" operator="equal">
      <formula>"uitstekend"</formula>
    </cfRule>
    <cfRule type="cellIs" dxfId="2450" priority="4524" operator="equal">
      <formula>"goed"</formula>
    </cfRule>
    <cfRule type="cellIs" dxfId="2449" priority="4525" operator="equal">
      <formula>"niet voldaan"</formula>
    </cfRule>
    <cfRule type="expression" dxfId="2448" priority="4526">
      <formula>H24="beter"</formula>
    </cfRule>
  </conditionalFormatting>
  <conditionalFormatting sqref="H24">
    <cfRule type="cellIs" dxfId="2447" priority="4527" operator="equal">
      <formula>"vrij"</formula>
    </cfRule>
    <cfRule type="cellIs" dxfId="2446" priority="4528" operator="equal">
      <formula>"verplicht"</formula>
    </cfRule>
  </conditionalFormatting>
  <conditionalFormatting sqref="E33">
    <cfRule type="cellIs" dxfId="2445" priority="4513" operator="equal">
      <formula>"voldaan"</formula>
    </cfRule>
  </conditionalFormatting>
  <conditionalFormatting sqref="E33">
    <cfRule type="cellIs" dxfId="2444" priority="4514" operator="equal">
      <formula>"uitstekend"</formula>
    </cfRule>
    <cfRule type="cellIs" dxfId="2443" priority="4515" operator="equal">
      <formula>"goed"</formula>
    </cfRule>
    <cfRule type="cellIs" dxfId="2442" priority="4516" operator="equal">
      <formula>"niet voldaan"</formula>
    </cfRule>
    <cfRule type="expression" dxfId="2441" priority="4517">
      <formula>E33="beter"</formula>
    </cfRule>
  </conditionalFormatting>
  <conditionalFormatting sqref="E33">
    <cfRule type="cellIs" dxfId="2440" priority="4518" operator="equal">
      <formula>"vrij"</formula>
    </cfRule>
    <cfRule type="cellIs" dxfId="2439" priority="4519" operator="equal">
      <formula>"verplicht"</formula>
    </cfRule>
  </conditionalFormatting>
  <conditionalFormatting sqref="E37">
    <cfRule type="cellIs" dxfId="2438" priority="4506" operator="equal">
      <formula>"voldaan"</formula>
    </cfRule>
  </conditionalFormatting>
  <conditionalFormatting sqref="E37">
    <cfRule type="cellIs" dxfId="2437" priority="4507" operator="equal">
      <formula>"uitstekend"</formula>
    </cfRule>
    <cfRule type="cellIs" dxfId="2436" priority="4508" operator="equal">
      <formula>"goed"</formula>
    </cfRule>
    <cfRule type="cellIs" dxfId="2435" priority="4509" operator="equal">
      <formula>"niet voldaan"</formula>
    </cfRule>
    <cfRule type="expression" dxfId="2434" priority="4510">
      <formula>E37="beter"</formula>
    </cfRule>
  </conditionalFormatting>
  <conditionalFormatting sqref="E37">
    <cfRule type="cellIs" dxfId="2433" priority="4511" operator="equal">
      <formula>"vrij"</formula>
    </cfRule>
    <cfRule type="cellIs" dxfId="2432" priority="4512" operator="equal">
      <formula>"verplicht"</formula>
    </cfRule>
  </conditionalFormatting>
  <conditionalFormatting sqref="E47">
    <cfRule type="cellIs" dxfId="2431" priority="4499" operator="equal">
      <formula>"voldaan"</formula>
    </cfRule>
  </conditionalFormatting>
  <conditionalFormatting sqref="E47">
    <cfRule type="cellIs" dxfId="2430" priority="4500" operator="equal">
      <formula>"uitstekend"</formula>
    </cfRule>
    <cfRule type="cellIs" dxfId="2429" priority="4501" operator="equal">
      <formula>"goed"</formula>
    </cfRule>
    <cfRule type="cellIs" dxfId="2428" priority="4502" operator="equal">
      <formula>"niet voldaan"</formula>
    </cfRule>
    <cfRule type="expression" dxfId="2427" priority="4503">
      <formula>E47="beter"</formula>
    </cfRule>
  </conditionalFormatting>
  <conditionalFormatting sqref="E47">
    <cfRule type="cellIs" dxfId="2426" priority="4504" operator="equal">
      <formula>"vrij"</formula>
    </cfRule>
    <cfRule type="cellIs" dxfId="2425" priority="4505" operator="equal">
      <formula>"verplicht"</formula>
    </cfRule>
  </conditionalFormatting>
  <conditionalFormatting sqref="E54:E55">
    <cfRule type="cellIs" dxfId="2424" priority="4492" operator="equal">
      <formula>"uitstekend"</formula>
    </cfRule>
  </conditionalFormatting>
  <conditionalFormatting sqref="E54:E55">
    <cfRule type="cellIs" dxfId="2423" priority="4493" operator="equal">
      <formula>"goed"</formula>
    </cfRule>
    <cfRule type="cellIs" dxfId="2422" priority="4494" operator="equal">
      <formula>"niet voldaan"</formula>
    </cfRule>
    <cfRule type="expression" dxfId="2421" priority="4495">
      <formula>E54="beter"</formula>
    </cfRule>
    <cfRule type="cellIs" dxfId="2420" priority="4496" operator="equal">
      <formula>"vrij"</formula>
    </cfRule>
    <cfRule type="cellIs" dxfId="2419" priority="4497" operator="equal">
      <formula>"verplicht"</formula>
    </cfRule>
  </conditionalFormatting>
  <conditionalFormatting sqref="E62">
    <cfRule type="cellIs" dxfId="2418" priority="4486" operator="equal">
      <formula>"uitstekend"</formula>
    </cfRule>
  </conditionalFormatting>
  <conditionalFormatting sqref="E62">
    <cfRule type="cellIs" dxfId="2417" priority="4487" operator="equal">
      <formula>"goed"</formula>
    </cfRule>
    <cfRule type="cellIs" dxfId="2416" priority="4488" operator="equal">
      <formula>"niet voldaan"</formula>
    </cfRule>
    <cfRule type="expression" dxfId="2415" priority="4489">
      <formula>E62="beter"</formula>
    </cfRule>
    <cfRule type="cellIs" dxfId="2414" priority="4490" operator="equal">
      <formula>"vrij"</formula>
    </cfRule>
    <cfRule type="cellIs" dxfId="2413" priority="4491" operator="equal">
      <formula>"verplicht"</formula>
    </cfRule>
  </conditionalFormatting>
  <conditionalFormatting sqref="E69">
    <cfRule type="cellIs" dxfId="2412" priority="4480" operator="equal">
      <formula>"uitstekend"</formula>
    </cfRule>
  </conditionalFormatting>
  <conditionalFormatting sqref="E69">
    <cfRule type="cellIs" dxfId="2411" priority="4481" operator="equal">
      <formula>"goed"</formula>
    </cfRule>
    <cfRule type="cellIs" dxfId="2410" priority="4482" operator="equal">
      <formula>"niet voldaan"</formula>
    </cfRule>
    <cfRule type="expression" dxfId="2409" priority="4483">
      <formula>E69="beter"</formula>
    </cfRule>
    <cfRule type="cellIs" dxfId="2408" priority="4484" operator="equal">
      <formula>"vrij"</formula>
    </cfRule>
    <cfRule type="cellIs" dxfId="2407" priority="4485" operator="equal">
      <formula>"verplicht"</formula>
    </cfRule>
  </conditionalFormatting>
  <conditionalFormatting sqref="B39">
    <cfRule type="expression" dxfId="2406" priority="4203">
      <formula>"'bestand opzetten'!$K$16=TRUE"</formula>
    </cfRule>
  </conditionalFormatting>
  <conditionalFormatting sqref="C39">
    <cfRule type="expression" dxfId="2405" priority="4201">
      <formula>"'bestand opzetten'!$K$16=TRUE"</formula>
    </cfRule>
  </conditionalFormatting>
  <conditionalFormatting sqref="C40">
    <cfRule type="expression" dxfId="2404" priority="4199">
      <formula>"'bestand opzetten'!$K$16=TRUE"</formula>
    </cfRule>
  </conditionalFormatting>
  <conditionalFormatting sqref="D39:D40">
    <cfRule type="expression" dxfId="2403" priority="4197">
      <formula>"'bestand opzetten'!$K$16=TRUE"</formula>
    </cfRule>
  </conditionalFormatting>
  <conditionalFormatting sqref="B40">
    <cfRule type="expression" dxfId="2402" priority="4195">
      <formula>"'bestand opzetten'!$K$16=TRUE"</formula>
    </cfRule>
  </conditionalFormatting>
  <conditionalFormatting sqref="B71">
    <cfRule type="expression" dxfId="2401" priority="4193">
      <formula>"'bestand opzetten'!$K$16=TRUE"</formula>
    </cfRule>
  </conditionalFormatting>
  <conditionalFormatting sqref="C71">
    <cfRule type="expression" dxfId="2400" priority="4191">
      <formula>"'bestand opzetten'!$K$16=TRUE"</formula>
    </cfRule>
  </conditionalFormatting>
  <conditionalFormatting sqref="C72">
    <cfRule type="expression" dxfId="2399" priority="4189">
      <formula>"'bestand opzetten'!$K$16=TRUE"</formula>
    </cfRule>
  </conditionalFormatting>
  <conditionalFormatting sqref="D71:D72">
    <cfRule type="expression" dxfId="2398" priority="4187">
      <formula>"'bestand opzetten'!$K$16=TRUE"</formula>
    </cfRule>
  </conditionalFormatting>
  <conditionalFormatting sqref="B72">
    <cfRule type="expression" dxfId="2397" priority="4185">
      <formula>"'bestand opzetten'!$K$16=TRUE"</formula>
    </cfRule>
  </conditionalFormatting>
  <conditionalFormatting sqref="B138">
    <cfRule type="expression" dxfId="2396" priority="4183">
      <formula>"'bestand opzetten'!$K$16=TRUE"</formula>
    </cfRule>
  </conditionalFormatting>
  <conditionalFormatting sqref="C138">
    <cfRule type="expression" dxfId="2395" priority="4181">
      <formula>"'bestand opzetten'!$K$16=TRUE"</formula>
    </cfRule>
  </conditionalFormatting>
  <conditionalFormatting sqref="D138">
    <cfRule type="expression" dxfId="2394" priority="4179">
      <formula>"'bestand opzetten'!$K$16=TRUE"</formula>
    </cfRule>
  </conditionalFormatting>
  <conditionalFormatting sqref="B110">
    <cfRule type="expression" dxfId="2393" priority="4177">
      <formula>"'bestand opzetten'!$K$16=TRUE"</formula>
    </cfRule>
  </conditionalFormatting>
  <conditionalFormatting sqref="C110">
    <cfRule type="expression" dxfId="2392" priority="4175">
      <formula>"'bestand opzetten'!$K$16=TRUE"</formula>
    </cfRule>
  </conditionalFormatting>
  <conditionalFormatting sqref="D110">
    <cfRule type="expression" dxfId="2391" priority="4173">
      <formula>"'bestand opzetten'!$K$16=TRUE"</formula>
    </cfRule>
  </conditionalFormatting>
  <conditionalFormatting sqref="B106">
    <cfRule type="expression" dxfId="2390" priority="4171">
      <formula>"'bestand opzetten'!$K$16=TRUE"</formula>
    </cfRule>
  </conditionalFormatting>
  <conditionalFormatting sqref="C106">
    <cfRule type="expression" dxfId="2389" priority="4169">
      <formula>"'bestand opzetten'!$K$16=TRUE"</formula>
    </cfRule>
  </conditionalFormatting>
  <conditionalFormatting sqref="D106">
    <cfRule type="expression" dxfId="2388" priority="4167">
      <formula>"'bestand opzetten'!$K$16=TRUE"</formula>
    </cfRule>
  </conditionalFormatting>
  <conditionalFormatting sqref="B157">
    <cfRule type="expression" dxfId="2387" priority="4165">
      <formula>"'bestand opzetten'!$K$16=TRUE"</formula>
    </cfRule>
  </conditionalFormatting>
  <conditionalFormatting sqref="C157">
    <cfRule type="expression" dxfId="2386" priority="4163">
      <formula>"'bestand opzetten'!$K$16=TRUE"</formula>
    </cfRule>
  </conditionalFormatting>
  <conditionalFormatting sqref="D157">
    <cfRule type="expression" dxfId="2385" priority="4161">
      <formula>"'bestand opzetten'!$K$16=TRUE"</formula>
    </cfRule>
  </conditionalFormatting>
  <conditionalFormatting sqref="B163">
    <cfRule type="expression" dxfId="2384" priority="4159">
      <formula>"'bestand opzetten'!$K$16=TRUE"</formula>
    </cfRule>
  </conditionalFormatting>
  <conditionalFormatting sqref="C163">
    <cfRule type="expression" dxfId="2383" priority="4157">
      <formula>"'bestand opzetten'!$K$16=TRUE"</formula>
    </cfRule>
  </conditionalFormatting>
  <conditionalFormatting sqref="D163">
    <cfRule type="expression" dxfId="2382" priority="4155">
      <formula>"'bestand opzetten'!$K$16=TRUE"</formula>
    </cfRule>
  </conditionalFormatting>
  <conditionalFormatting sqref="E106">
    <cfRule type="cellIs" dxfId="2381" priority="4096" operator="equal">
      <formula>"uitstekend"</formula>
    </cfRule>
  </conditionalFormatting>
  <conditionalFormatting sqref="E106">
    <cfRule type="cellIs" dxfId="2380" priority="4097" operator="equal">
      <formula>"goed"</formula>
    </cfRule>
    <cfRule type="cellIs" dxfId="2379" priority="4098" operator="equal">
      <formula>"niet voldaan"</formula>
    </cfRule>
    <cfRule type="expression" dxfId="2378" priority="4099">
      <formula>E106="beter"</formula>
    </cfRule>
    <cfRule type="cellIs" dxfId="2377" priority="4100" operator="equal">
      <formula>"vrij"</formula>
    </cfRule>
    <cfRule type="cellIs" dxfId="2376" priority="4101" operator="equal">
      <formula>"verplicht"</formula>
    </cfRule>
  </conditionalFormatting>
  <conditionalFormatting sqref="F106">
    <cfRule type="cellIs" dxfId="2375" priority="4089" operator="equal">
      <formula>"uitstekend"</formula>
    </cfRule>
  </conditionalFormatting>
  <conditionalFormatting sqref="F106">
    <cfRule type="cellIs" dxfId="2374" priority="4090" operator="equal">
      <formula>"niet voldaan"</formula>
    </cfRule>
    <cfRule type="cellIs" dxfId="2373" priority="4091" operator="equal">
      <formula>"vrij"</formula>
    </cfRule>
    <cfRule type="cellIs" dxfId="2372" priority="4092" operator="equal">
      <formula>"verplicht"</formula>
    </cfRule>
  </conditionalFormatting>
  <conditionalFormatting sqref="E110">
    <cfRule type="cellIs" dxfId="2371" priority="4082" operator="equal">
      <formula>"uitstekend"</formula>
    </cfRule>
  </conditionalFormatting>
  <conditionalFormatting sqref="E110">
    <cfRule type="cellIs" dxfId="2370" priority="4083" operator="equal">
      <formula>"goed"</formula>
    </cfRule>
    <cfRule type="cellIs" dxfId="2369" priority="4084" operator="equal">
      <formula>"niet voldaan"</formula>
    </cfRule>
    <cfRule type="expression" dxfId="2368" priority="4085">
      <formula>E110="beter"</formula>
    </cfRule>
    <cfRule type="cellIs" dxfId="2367" priority="4086" operator="equal">
      <formula>"vrij"</formula>
    </cfRule>
    <cfRule type="cellIs" dxfId="2366" priority="4087" operator="equal">
      <formula>"verplicht"</formula>
    </cfRule>
  </conditionalFormatting>
  <conditionalFormatting sqref="E157">
    <cfRule type="cellIs" dxfId="2365" priority="4074" operator="equal">
      <formula>"uitstekend"</formula>
    </cfRule>
  </conditionalFormatting>
  <conditionalFormatting sqref="E157">
    <cfRule type="cellIs" dxfId="2364" priority="4075" operator="equal">
      <formula>"goed"</formula>
    </cfRule>
    <cfRule type="cellIs" dxfId="2363" priority="4076" operator="equal">
      <formula>"niet voldaan"</formula>
    </cfRule>
    <cfRule type="expression" dxfId="2362" priority="4077">
      <formula>E157="beter"</formula>
    </cfRule>
    <cfRule type="cellIs" dxfId="2361" priority="4078" operator="equal">
      <formula>"vrij"</formula>
    </cfRule>
    <cfRule type="cellIs" dxfId="2360" priority="4079" operator="equal">
      <formula>"verplicht"</formula>
    </cfRule>
  </conditionalFormatting>
  <conditionalFormatting sqref="F157">
    <cfRule type="cellIs" dxfId="2359" priority="4067" operator="equal">
      <formula>"uitstekend"</formula>
    </cfRule>
  </conditionalFormatting>
  <conditionalFormatting sqref="F157">
    <cfRule type="cellIs" dxfId="2358" priority="4068" operator="equal">
      <formula>"niet voldaan"</formula>
    </cfRule>
    <cfRule type="cellIs" dxfId="2357" priority="4069" operator="equal">
      <formula>"vrij"</formula>
    </cfRule>
    <cfRule type="cellIs" dxfId="2356" priority="4070" operator="equal">
      <formula>"verplicht"</formula>
    </cfRule>
  </conditionalFormatting>
  <conditionalFormatting sqref="E163">
    <cfRule type="cellIs" dxfId="2355" priority="4060" operator="equal">
      <formula>"uitstekend"</formula>
    </cfRule>
  </conditionalFormatting>
  <conditionalFormatting sqref="E163">
    <cfRule type="cellIs" dxfId="2354" priority="4061" operator="equal">
      <formula>"goed"</formula>
    </cfRule>
    <cfRule type="cellIs" dxfId="2353" priority="4062" operator="equal">
      <formula>"niet voldaan"</formula>
    </cfRule>
    <cfRule type="expression" dxfId="2352" priority="4063">
      <formula>E163="beter"</formula>
    </cfRule>
    <cfRule type="cellIs" dxfId="2351" priority="4064" operator="equal">
      <formula>"vrij"</formula>
    </cfRule>
    <cfRule type="cellIs" dxfId="2350" priority="4065" operator="equal">
      <formula>"verplicht"</formula>
    </cfRule>
  </conditionalFormatting>
  <conditionalFormatting sqref="F163">
    <cfRule type="cellIs" dxfId="2349" priority="4053" operator="equal">
      <formula>"uitstekend"</formula>
    </cfRule>
  </conditionalFormatting>
  <conditionalFormatting sqref="F163">
    <cfRule type="cellIs" dxfId="2348" priority="4054" operator="equal">
      <formula>"niet voldaan"</formula>
    </cfRule>
    <cfRule type="cellIs" dxfId="2347" priority="4055" operator="equal">
      <formula>"vrij"</formula>
    </cfRule>
    <cfRule type="cellIs" dxfId="2346" priority="4056" operator="equal">
      <formula>"verplicht"</formula>
    </cfRule>
  </conditionalFormatting>
  <conditionalFormatting sqref="E138">
    <cfRule type="cellIs" dxfId="2345" priority="4046" operator="equal">
      <formula>"uitstekend"</formula>
    </cfRule>
  </conditionalFormatting>
  <conditionalFormatting sqref="E138">
    <cfRule type="cellIs" dxfId="2344" priority="4047" operator="equal">
      <formula>"goed"</formula>
    </cfRule>
    <cfRule type="cellIs" dxfId="2343" priority="4048" operator="equal">
      <formula>"niet voldaan"</formula>
    </cfRule>
    <cfRule type="expression" dxfId="2342" priority="4049">
      <formula>E138="beter"</formula>
    </cfRule>
    <cfRule type="cellIs" dxfId="2341" priority="4050" operator="equal">
      <formula>"vrij"</formula>
    </cfRule>
    <cfRule type="cellIs" dxfId="2340" priority="4051" operator="equal">
      <formula>"verplicht"</formula>
    </cfRule>
  </conditionalFormatting>
  <conditionalFormatting sqref="F138">
    <cfRule type="cellIs" dxfId="2339" priority="4039" operator="equal">
      <formula>"uitstekend"</formula>
    </cfRule>
  </conditionalFormatting>
  <conditionalFormatting sqref="F138">
    <cfRule type="cellIs" dxfId="2338" priority="4040" operator="equal">
      <formula>"niet voldaan"</formula>
    </cfRule>
    <cfRule type="cellIs" dxfId="2337" priority="4041" operator="equal">
      <formula>"vrij"</formula>
    </cfRule>
    <cfRule type="cellIs" dxfId="2336" priority="4042" operator="equal">
      <formula>"verplicht"</formula>
    </cfRule>
  </conditionalFormatting>
  <conditionalFormatting sqref="E71">
    <cfRule type="cellIs" dxfId="2335" priority="4032" operator="equal">
      <formula>"uitstekend"</formula>
    </cfRule>
  </conditionalFormatting>
  <conditionalFormatting sqref="E71">
    <cfRule type="cellIs" dxfId="2334" priority="4033" operator="equal">
      <formula>"goed"</formula>
    </cfRule>
    <cfRule type="cellIs" dxfId="2333" priority="4034" operator="equal">
      <formula>"niet voldaan"</formula>
    </cfRule>
    <cfRule type="expression" dxfId="2332" priority="4035">
      <formula>E71="beter"</formula>
    </cfRule>
    <cfRule type="cellIs" dxfId="2331" priority="4036" operator="equal">
      <formula>"vrij"</formula>
    </cfRule>
    <cfRule type="cellIs" dxfId="2330" priority="4037" operator="equal">
      <formula>"verplicht"</formula>
    </cfRule>
  </conditionalFormatting>
  <conditionalFormatting sqref="F71">
    <cfRule type="cellIs" dxfId="2329" priority="4025" operator="equal">
      <formula>"uitstekend"</formula>
    </cfRule>
  </conditionalFormatting>
  <conditionalFormatting sqref="F71">
    <cfRule type="cellIs" dxfId="2328" priority="4026" operator="equal">
      <formula>"niet voldaan"</formula>
    </cfRule>
    <cfRule type="cellIs" dxfId="2327" priority="4027" operator="equal">
      <formula>"vrij"</formula>
    </cfRule>
    <cfRule type="cellIs" dxfId="2326" priority="4028" operator="equal">
      <formula>"verplicht"</formula>
    </cfRule>
  </conditionalFormatting>
  <conditionalFormatting sqref="E72">
    <cfRule type="cellIs" dxfId="2325" priority="4018" operator="equal">
      <formula>"uitstekend"</formula>
    </cfRule>
  </conditionalFormatting>
  <conditionalFormatting sqref="E72">
    <cfRule type="cellIs" dxfId="2324" priority="4019" operator="equal">
      <formula>"goed"</formula>
    </cfRule>
    <cfRule type="cellIs" dxfId="2323" priority="4020" operator="equal">
      <formula>"niet voldaan"</formula>
    </cfRule>
    <cfRule type="expression" dxfId="2322" priority="4021">
      <formula>E72="beter"</formula>
    </cfRule>
    <cfRule type="cellIs" dxfId="2321" priority="4022" operator="equal">
      <formula>"vrij"</formula>
    </cfRule>
    <cfRule type="cellIs" dxfId="2320" priority="4023" operator="equal">
      <formula>"verplicht"</formula>
    </cfRule>
  </conditionalFormatting>
  <conditionalFormatting sqref="F72">
    <cfRule type="cellIs" dxfId="2319" priority="4011" operator="equal">
      <formula>"uitstekend"</formula>
    </cfRule>
  </conditionalFormatting>
  <conditionalFormatting sqref="F72">
    <cfRule type="cellIs" dxfId="2318" priority="4012" operator="equal">
      <formula>"niet voldaan"</formula>
    </cfRule>
    <cfRule type="cellIs" dxfId="2317" priority="4013" operator="equal">
      <formula>"vrij"</formula>
    </cfRule>
    <cfRule type="cellIs" dxfId="2316" priority="4014" operator="equal">
      <formula>"verplicht"</formula>
    </cfRule>
  </conditionalFormatting>
  <conditionalFormatting sqref="E39">
    <cfRule type="cellIs" dxfId="2315" priority="4004" operator="equal">
      <formula>"uitstekend"</formula>
    </cfRule>
  </conditionalFormatting>
  <conditionalFormatting sqref="E39">
    <cfRule type="cellIs" dxfId="2314" priority="4005" operator="equal">
      <formula>"goed"</formula>
    </cfRule>
    <cfRule type="cellIs" dxfId="2313" priority="4006" operator="equal">
      <formula>"niet voldaan"</formula>
    </cfRule>
    <cfRule type="expression" dxfId="2312" priority="4007">
      <formula>E39="beter"</formula>
    </cfRule>
    <cfRule type="cellIs" dxfId="2311" priority="4008" operator="equal">
      <formula>"vrij"</formula>
    </cfRule>
    <cfRule type="cellIs" dxfId="2310" priority="4009" operator="equal">
      <formula>"verplicht"</formula>
    </cfRule>
  </conditionalFormatting>
  <conditionalFormatting sqref="F39">
    <cfRule type="cellIs" dxfId="2309" priority="3997" operator="equal">
      <formula>"uitstekend"</formula>
    </cfRule>
  </conditionalFormatting>
  <conditionalFormatting sqref="F39">
    <cfRule type="cellIs" dxfId="2308" priority="3998" operator="equal">
      <formula>"niet voldaan"</formula>
    </cfRule>
    <cfRule type="cellIs" dxfId="2307" priority="3999" operator="equal">
      <formula>"vrij"</formula>
    </cfRule>
    <cfRule type="cellIs" dxfId="2306" priority="4000" operator="equal">
      <formula>"verplicht"</formula>
    </cfRule>
  </conditionalFormatting>
  <conditionalFormatting sqref="E40">
    <cfRule type="cellIs" dxfId="2305" priority="3990" operator="equal">
      <formula>"uitstekend"</formula>
    </cfRule>
  </conditionalFormatting>
  <conditionalFormatting sqref="E40">
    <cfRule type="cellIs" dxfId="2304" priority="3991" operator="equal">
      <formula>"goed"</formula>
    </cfRule>
    <cfRule type="cellIs" dxfId="2303" priority="3992" operator="equal">
      <formula>"niet voldaan"</formula>
    </cfRule>
    <cfRule type="expression" dxfId="2302" priority="3993">
      <formula>E40="beter"</formula>
    </cfRule>
    <cfRule type="cellIs" dxfId="2301" priority="3994" operator="equal">
      <formula>"vrij"</formula>
    </cfRule>
    <cfRule type="cellIs" dxfId="2300" priority="3995" operator="equal">
      <formula>"verplicht"</formula>
    </cfRule>
  </conditionalFormatting>
  <conditionalFormatting sqref="F40">
    <cfRule type="cellIs" dxfId="2299" priority="3983" operator="equal">
      <formula>"uitstekend"</formula>
    </cfRule>
  </conditionalFormatting>
  <conditionalFormatting sqref="F40">
    <cfRule type="cellIs" dxfId="2298" priority="3984" operator="equal">
      <formula>"niet voldaan"</formula>
    </cfRule>
    <cfRule type="cellIs" dxfId="2297" priority="3985" operator="equal">
      <formula>"vrij"</formula>
    </cfRule>
    <cfRule type="cellIs" dxfId="2296" priority="3986" operator="equal">
      <formula>"verplicht"</formula>
    </cfRule>
  </conditionalFormatting>
  <conditionalFormatting sqref="E153">
    <cfRule type="cellIs" dxfId="2295" priority="3976" operator="equal">
      <formula>"uitstekend"</formula>
    </cfRule>
    <cfRule type="cellIs" dxfId="2294" priority="3977" operator="equal">
      <formula>"goed"</formula>
    </cfRule>
    <cfRule type="cellIs" dxfId="2293" priority="3978" operator="equal">
      <formula>"niet voldaan"</formula>
    </cfRule>
    <cfRule type="expression" dxfId="2292" priority="3979">
      <formula>E153="beter"</formula>
    </cfRule>
  </conditionalFormatting>
  <conditionalFormatting sqref="E153">
    <cfRule type="cellIs" dxfId="2291" priority="3980" operator="equal">
      <formula>"vrij"</formula>
    </cfRule>
    <cfRule type="cellIs" dxfId="2290" priority="3981" operator="equal">
      <formula>"verplicht"</formula>
    </cfRule>
  </conditionalFormatting>
  <conditionalFormatting sqref="F153">
    <cfRule type="cellIs" dxfId="2289" priority="3971" operator="equal">
      <formula>"vrij"</formula>
    </cfRule>
    <cfRule type="cellIs" dxfId="2288" priority="3972" operator="equal">
      <formula>"verplicht"</formula>
    </cfRule>
  </conditionalFormatting>
  <conditionalFormatting sqref="E209">
    <cfRule type="cellIs" dxfId="2287" priority="3962" operator="equal">
      <formula>"uitstekend"</formula>
    </cfRule>
    <cfRule type="cellIs" dxfId="2286" priority="3963" operator="equal">
      <formula>"goed"</formula>
    </cfRule>
    <cfRule type="cellIs" dxfId="2285" priority="3964" operator="equal">
      <formula>"niet voldaan"</formula>
    </cfRule>
    <cfRule type="expression" dxfId="2284" priority="3965">
      <formula>E209="beter"</formula>
    </cfRule>
  </conditionalFormatting>
  <conditionalFormatting sqref="E209">
    <cfRule type="cellIs" dxfId="2283" priority="3966" operator="equal">
      <formula>"vrij"</formula>
    </cfRule>
    <cfRule type="cellIs" dxfId="2282" priority="3967" operator="equal">
      <formula>"verplicht"</formula>
    </cfRule>
  </conditionalFormatting>
  <conditionalFormatting sqref="F209">
    <cfRule type="cellIs" dxfId="2281" priority="3957" operator="equal">
      <formula>"vrij"</formula>
    </cfRule>
    <cfRule type="cellIs" dxfId="2280" priority="3958" operator="equal">
      <formula>"verplicht"</formula>
    </cfRule>
  </conditionalFormatting>
  <conditionalFormatting sqref="E216">
    <cfRule type="cellIs" dxfId="2279" priority="3948" operator="equal">
      <formula>"uitstekend"</formula>
    </cfRule>
    <cfRule type="cellIs" dxfId="2278" priority="3949" operator="equal">
      <formula>"goed"</formula>
    </cfRule>
    <cfRule type="cellIs" dxfId="2277" priority="3950" operator="equal">
      <formula>"niet voldaan"</formula>
    </cfRule>
    <cfRule type="expression" dxfId="2276" priority="3951">
      <formula>E216="beter"</formula>
    </cfRule>
  </conditionalFormatting>
  <conditionalFormatting sqref="E216">
    <cfRule type="cellIs" dxfId="2275" priority="3952" operator="equal">
      <formula>"vrij"</formula>
    </cfRule>
    <cfRule type="cellIs" dxfId="2274" priority="3953" operator="equal">
      <formula>"verplicht"</formula>
    </cfRule>
  </conditionalFormatting>
  <conditionalFormatting sqref="F216">
    <cfRule type="cellIs" dxfId="2273" priority="3943" operator="equal">
      <formula>"vrij"</formula>
    </cfRule>
    <cfRule type="cellIs" dxfId="2272" priority="3944" operator="equal">
      <formula>"verplicht"</formula>
    </cfRule>
  </conditionalFormatting>
  <conditionalFormatting sqref="E175">
    <cfRule type="cellIs" dxfId="2271" priority="3934" operator="equal">
      <formula>"uitstekend"</formula>
    </cfRule>
    <cfRule type="cellIs" dxfId="2270" priority="3935" operator="equal">
      <formula>"goed"</formula>
    </cfRule>
    <cfRule type="cellIs" dxfId="2269" priority="3936" operator="equal">
      <formula>"niet voldaan"</formula>
    </cfRule>
    <cfRule type="expression" dxfId="2268" priority="3937">
      <formula>E175="beter"</formula>
    </cfRule>
  </conditionalFormatting>
  <conditionalFormatting sqref="E175">
    <cfRule type="cellIs" dxfId="2267" priority="3938" operator="equal">
      <formula>"vrij"</formula>
    </cfRule>
    <cfRule type="cellIs" dxfId="2266" priority="3939" operator="equal">
      <formula>"verplicht"</formula>
    </cfRule>
  </conditionalFormatting>
  <conditionalFormatting sqref="F175">
    <cfRule type="cellIs" dxfId="2265" priority="3929" operator="equal">
      <formula>"vrij"</formula>
    </cfRule>
    <cfRule type="cellIs" dxfId="2264" priority="3930" operator="equal">
      <formula>"verplicht"</formula>
    </cfRule>
  </conditionalFormatting>
  <conditionalFormatting sqref="E159">
    <cfRule type="cellIs" dxfId="2263" priority="3920" operator="equal">
      <formula>"uitstekend"</formula>
    </cfRule>
    <cfRule type="cellIs" dxfId="2262" priority="3921" operator="equal">
      <formula>"goed"</formula>
    </cfRule>
    <cfRule type="cellIs" dxfId="2261" priority="3922" operator="equal">
      <formula>"niet voldaan"</formula>
    </cfRule>
    <cfRule type="expression" dxfId="2260" priority="3923">
      <formula>E159="beter"</formula>
    </cfRule>
  </conditionalFormatting>
  <conditionalFormatting sqref="E159">
    <cfRule type="cellIs" dxfId="2259" priority="3924" operator="equal">
      <formula>"vrij"</formula>
    </cfRule>
    <cfRule type="cellIs" dxfId="2258" priority="3925" operator="equal">
      <formula>"verplicht"</formula>
    </cfRule>
  </conditionalFormatting>
  <conditionalFormatting sqref="F159">
    <cfRule type="cellIs" dxfId="2257" priority="3915" operator="equal">
      <formula>"vrij"</formula>
    </cfRule>
    <cfRule type="cellIs" dxfId="2256" priority="3916" operator="equal">
      <formula>"verplicht"</formula>
    </cfRule>
  </conditionalFormatting>
  <conditionalFormatting sqref="E104">
    <cfRule type="cellIs" dxfId="2255" priority="3906" operator="equal">
      <formula>"uitstekend"</formula>
    </cfRule>
    <cfRule type="cellIs" dxfId="2254" priority="3907" operator="equal">
      <formula>"goed"</formula>
    </cfRule>
    <cfRule type="cellIs" dxfId="2253" priority="3908" operator="equal">
      <formula>"niet voldaan"</formula>
    </cfRule>
    <cfRule type="expression" dxfId="2252" priority="3909">
      <formula>E104="beter"</formula>
    </cfRule>
  </conditionalFormatting>
  <conditionalFormatting sqref="E104">
    <cfRule type="cellIs" dxfId="2251" priority="3910" operator="equal">
      <formula>"vrij"</formula>
    </cfRule>
    <cfRule type="cellIs" dxfId="2250" priority="3911" operator="equal">
      <formula>"verplicht"</formula>
    </cfRule>
  </conditionalFormatting>
  <conditionalFormatting sqref="F104">
    <cfRule type="cellIs" dxfId="2249" priority="3901" operator="equal">
      <formula>"vrij"</formula>
    </cfRule>
    <cfRule type="cellIs" dxfId="2248" priority="3902" operator="equal">
      <formula>"verplicht"</formula>
    </cfRule>
  </conditionalFormatting>
  <conditionalFormatting sqref="E102">
    <cfRule type="cellIs" dxfId="2247" priority="3892" operator="equal">
      <formula>"uitstekend"</formula>
    </cfRule>
    <cfRule type="cellIs" dxfId="2246" priority="3893" operator="equal">
      <formula>"goed"</formula>
    </cfRule>
    <cfRule type="cellIs" dxfId="2245" priority="3894" operator="equal">
      <formula>"niet voldaan"</formula>
    </cfRule>
    <cfRule type="expression" dxfId="2244" priority="3895">
      <formula>E102="beter"</formula>
    </cfRule>
  </conditionalFormatting>
  <conditionalFormatting sqref="E102">
    <cfRule type="cellIs" dxfId="2243" priority="3896" operator="equal">
      <formula>"vrij"</formula>
    </cfRule>
    <cfRule type="cellIs" dxfId="2242" priority="3897" operator="equal">
      <formula>"verplicht"</formula>
    </cfRule>
  </conditionalFormatting>
  <conditionalFormatting sqref="F102">
    <cfRule type="cellIs" dxfId="2241" priority="3887" operator="equal">
      <formula>"vrij"</formula>
    </cfRule>
    <cfRule type="cellIs" dxfId="2240" priority="3888" operator="equal">
      <formula>"verplicht"</formula>
    </cfRule>
  </conditionalFormatting>
  <conditionalFormatting sqref="E49">
    <cfRule type="cellIs" dxfId="2239" priority="3878" operator="equal">
      <formula>"uitstekend"</formula>
    </cfRule>
    <cfRule type="cellIs" dxfId="2238" priority="3879" operator="equal">
      <formula>"goed"</formula>
    </cfRule>
    <cfRule type="cellIs" dxfId="2237" priority="3880" operator="equal">
      <formula>"niet voldaan"</formula>
    </cfRule>
    <cfRule type="expression" dxfId="2236" priority="3881">
      <formula>E49="beter"</formula>
    </cfRule>
  </conditionalFormatting>
  <conditionalFormatting sqref="E49">
    <cfRule type="cellIs" dxfId="2235" priority="3882" operator="equal">
      <formula>"vrij"</formula>
    </cfRule>
    <cfRule type="cellIs" dxfId="2234" priority="3883" operator="equal">
      <formula>"verplicht"</formula>
    </cfRule>
  </conditionalFormatting>
  <conditionalFormatting sqref="F49">
    <cfRule type="cellIs" dxfId="2233" priority="3873" operator="equal">
      <formula>"vrij"</formula>
    </cfRule>
    <cfRule type="cellIs" dxfId="2232" priority="3874" operator="equal">
      <formula>"verplicht"</formula>
    </cfRule>
  </conditionalFormatting>
  <conditionalFormatting sqref="E50">
    <cfRule type="cellIs" dxfId="2231" priority="3864" operator="equal">
      <formula>"uitstekend"</formula>
    </cfRule>
    <cfRule type="cellIs" dxfId="2230" priority="3865" operator="equal">
      <formula>"goed"</formula>
    </cfRule>
    <cfRule type="cellIs" dxfId="2229" priority="3866" operator="equal">
      <formula>"niet voldaan"</formula>
    </cfRule>
    <cfRule type="expression" dxfId="2228" priority="3867">
      <formula>E50="beter"</formula>
    </cfRule>
  </conditionalFormatting>
  <conditionalFormatting sqref="E50">
    <cfRule type="cellIs" dxfId="2227" priority="3868" operator="equal">
      <formula>"vrij"</formula>
    </cfRule>
    <cfRule type="cellIs" dxfId="2226" priority="3869" operator="equal">
      <formula>"verplicht"</formula>
    </cfRule>
  </conditionalFormatting>
  <conditionalFormatting sqref="F50">
    <cfRule type="cellIs" dxfId="2225" priority="3859" operator="equal">
      <formula>"vrij"</formula>
    </cfRule>
    <cfRule type="cellIs" dxfId="2224" priority="3860" operator="equal">
      <formula>"verplicht"</formula>
    </cfRule>
  </conditionalFormatting>
  <conditionalFormatting sqref="E155">
    <cfRule type="cellIs" dxfId="2223" priority="3834" operator="equal">
      <formula>"vrij"</formula>
    </cfRule>
    <cfRule type="cellIs" dxfId="2222" priority="3835" operator="equal">
      <formula>"verplicht"</formula>
    </cfRule>
  </conditionalFormatting>
  <conditionalFormatting sqref="E161">
    <cfRule type="cellIs" dxfId="2221" priority="3830" operator="equal">
      <formula>"vrij"</formula>
    </cfRule>
    <cfRule type="cellIs" dxfId="2220" priority="3831" operator="equal">
      <formula>"verplicht"</formula>
    </cfRule>
  </conditionalFormatting>
  <conditionalFormatting sqref="E125">
    <cfRule type="cellIs" dxfId="2219" priority="3819" operator="equal">
      <formula>"vrij"</formula>
    </cfRule>
    <cfRule type="cellIs" dxfId="2218" priority="3820" operator="equal">
      <formula>"verplicht"</formula>
    </cfRule>
  </conditionalFormatting>
  <conditionalFormatting sqref="B125">
    <cfRule type="expression" dxfId="2217" priority="3818">
      <formula>nBIN1=FALSE</formula>
    </cfRule>
  </conditionalFormatting>
  <conditionalFormatting sqref="I125">
    <cfRule type="expression" dxfId="2216" priority="3817">
      <formula>nBIN1=FALSE</formula>
    </cfRule>
  </conditionalFormatting>
  <conditionalFormatting sqref="H125">
    <cfRule type="expression" dxfId="2215" priority="3816">
      <formula>nBIN1=FALSE</formula>
    </cfRule>
  </conditionalFormatting>
  <conditionalFormatting sqref="E128:E129">
    <cfRule type="cellIs" dxfId="2214" priority="3628" operator="equal">
      <formula>"vrij"</formula>
    </cfRule>
    <cfRule type="cellIs" dxfId="2213" priority="3629" operator="equal">
      <formula>"verplicht"</formula>
    </cfRule>
  </conditionalFormatting>
  <conditionalFormatting sqref="I128:I129">
    <cfRule type="expression" dxfId="2212" priority="3626">
      <formula>nBIN1=FALSE</formula>
    </cfRule>
  </conditionalFormatting>
  <conditionalFormatting sqref="B128:B129">
    <cfRule type="expression" dxfId="2211" priority="3627">
      <formula>nBIN1=FALSE</formula>
    </cfRule>
  </conditionalFormatting>
  <conditionalFormatting sqref="H128:H129">
    <cfRule type="expression" dxfId="2210" priority="3625">
      <formula>nBIN1=FALSE</formula>
    </cfRule>
  </conditionalFormatting>
  <conditionalFormatting sqref="E129">
    <cfRule type="cellIs" dxfId="2209" priority="3623" operator="equal">
      <formula>"vrij"</formula>
    </cfRule>
    <cfRule type="cellIs" dxfId="2208" priority="3624" operator="equal">
      <formula>"verplicht"</formula>
    </cfRule>
  </conditionalFormatting>
  <conditionalFormatting sqref="I129">
    <cfRule type="expression" dxfId="2207" priority="3621">
      <formula>nBIN1=FALSE</formula>
    </cfRule>
  </conditionalFormatting>
  <conditionalFormatting sqref="B129">
    <cfRule type="expression" dxfId="2206" priority="3622">
      <formula>nBIN1=FALSE</formula>
    </cfRule>
  </conditionalFormatting>
  <conditionalFormatting sqref="H129">
    <cfRule type="expression" dxfId="2205" priority="3620">
      <formula>nBIN1=FALSE</formula>
    </cfRule>
  </conditionalFormatting>
  <conditionalFormatting sqref="K10">
    <cfRule type="expression" dxfId="2204" priority="3613">
      <formula>nBIN1=FALSE</formula>
    </cfRule>
  </conditionalFormatting>
  <conditionalFormatting sqref="K15">
    <cfRule type="expression" dxfId="2203" priority="3612">
      <formula>nBIN1=FALSE</formula>
    </cfRule>
  </conditionalFormatting>
  <conditionalFormatting sqref="K28">
    <cfRule type="expression" dxfId="2202" priority="3611">
      <formula>nBIN1=FALSE</formula>
    </cfRule>
  </conditionalFormatting>
  <conditionalFormatting sqref="K8">
    <cfRule type="cellIs" dxfId="2201" priority="3614" operator="equal">
      <formula>"uitstekend"</formula>
    </cfRule>
    <cfRule type="cellIs" dxfId="2200" priority="3615" operator="equal">
      <formula>"goed"</formula>
    </cfRule>
    <cfRule type="cellIs" dxfId="2199" priority="3616" operator="equal">
      <formula>"niet voldaan"</formula>
    </cfRule>
    <cfRule type="cellIs" dxfId="2198" priority="3617" operator="equal">
      <formula>"beter"</formula>
    </cfRule>
  </conditionalFormatting>
  <conditionalFormatting sqref="K38">
    <cfRule type="expression" dxfId="2197" priority="3610">
      <formula>nBIN1=FALSE</formula>
    </cfRule>
  </conditionalFormatting>
  <conditionalFormatting sqref="K38">
    <cfRule type="cellIs" dxfId="2196" priority="3606" operator="equal">
      <formula>"uitstekend"</formula>
    </cfRule>
    <cfRule type="cellIs" dxfId="2195" priority="3607" operator="equal">
      <formula>"goed"</formula>
    </cfRule>
    <cfRule type="cellIs" dxfId="2194" priority="3608" operator="equal">
      <formula>"niet voldaan"</formula>
    </cfRule>
    <cfRule type="cellIs" dxfId="2193" priority="3609" operator="equal">
      <formula>"beter"</formula>
    </cfRule>
  </conditionalFormatting>
  <conditionalFormatting sqref="K48">
    <cfRule type="expression" dxfId="2192" priority="3605">
      <formula>nBIN1=FALSE</formula>
    </cfRule>
  </conditionalFormatting>
  <conditionalFormatting sqref="K48">
    <cfRule type="cellIs" dxfId="2191" priority="3601" operator="equal">
      <formula>"uitstekend"</formula>
    </cfRule>
    <cfRule type="cellIs" dxfId="2190" priority="3602" operator="equal">
      <formula>"goed"</formula>
    </cfRule>
    <cfRule type="cellIs" dxfId="2189" priority="3603" operator="equal">
      <formula>"niet voldaan"</formula>
    </cfRule>
    <cfRule type="cellIs" dxfId="2188" priority="3604" operator="equal">
      <formula>"beter"</formula>
    </cfRule>
  </conditionalFormatting>
  <conditionalFormatting sqref="K137">
    <cfRule type="expression" dxfId="2187" priority="3600">
      <formula>nBIN1=FALSE</formula>
    </cfRule>
  </conditionalFormatting>
  <conditionalFormatting sqref="K137">
    <cfRule type="cellIs" dxfId="2186" priority="3596" operator="equal">
      <formula>"uitstekend"</formula>
    </cfRule>
    <cfRule type="cellIs" dxfId="2185" priority="3597" operator="equal">
      <formula>"goed"</formula>
    </cfRule>
    <cfRule type="cellIs" dxfId="2184" priority="3598" operator="equal">
      <formula>"niet voldaan"</formula>
    </cfRule>
    <cfRule type="cellIs" dxfId="2183" priority="3599" operator="equal">
      <formula>"beter"</formula>
    </cfRule>
  </conditionalFormatting>
  <conditionalFormatting sqref="K152">
    <cfRule type="expression" dxfId="2182" priority="3595">
      <formula>nBIN1=FALSE</formula>
    </cfRule>
  </conditionalFormatting>
  <conditionalFormatting sqref="K152">
    <cfRule type="cellIs" dxfId="2181" priority="3591" operator="equal">
      <formula>"uitstekend"</formula>
    </cfRule>
    <cfRule type="cellIs" dxfId="2180" priority="3592" operator="equal">
      <formula>"goed"</formula>
    </cfRule>
    <cfRule type="cellIs" dxfId="2179" priority="3593" operator="equal">
      <formula>"niet voldaan"</formula>
    </cfRule>
    <cfRule type="cellIs" dxfId="2178" priority="3594" operator="equal">
      <formula>"beter"</formula>
    </cfRule>
  </conditionalFormatting>
  <conditionalFormatting sqref="K154">
    <cfRule type="expression" dxfId="2177" priority="3590">
      <formula>nBIN1=FALSE</formula>
    </cfRule>
  </conditionalFormatting>
  <conditionalFormatting sqref="K154">
    <cfRule type="cellIs" dxfId="2176" priority="3586" operator="equal">
      <formula>"uitstekend"</formula>
    </cfRule>
    <cfRule type="cellIs" dxfId="2175" priority="3587" operator="equal">
      <formula>"goed"</formula>
    </cfRule>
    <cfRule type="cellIs" dxfId="2174" priority="3588" operator="equal">
      <formula>"niet voldaan"</formula>
    </cfRule>
    <cfRule type="cellIs" dxfId="2173" priority="3589" operator="equal">
      <formula>"beter"</formula>
    </cfRule>
  </conditionalFormatting>
  <conditionalFormatting sqref="K156">
    <cfRule type="expression" dxfId="2172" priority="3585">
      <formula>nBIN1=FALSE</formula>
    </cfRule>
  </conditionalFormatting>
  <conditionalFormatting sqref="K156">
    <cfRule type="cellIs" dxfId="2171" priority="3581" operator="equal">
      <formula>"uitstekend"</formula>
    </cfRule>
    <cfRule type="cellIs" dxfId="2170" priority="3582" operator="equal">
      <formula>"goed"</formula>
    </cfRule>
    <cfRule type="cellIs" dxfId="2169" priority="3583" operator="equal">
      <formula>"niet voldaan"</formula>
    </cfRule>
    <cfRule type="cellIs" dxfId="2168" priority="3584" operator="equal">
      <formula>"beter"</formula>
    </cfRule>
  </conditionalFormatting>
  <conditionalFormatting sqref="K158">
    <cfRule type="expression" dxfId="2167" priority="3580">
      <formula>nBIN1=FALSE</formula>
    </cfRule>
  </conditionalFormatting>
  <conditionalFormatting sqref="K158">
    <cfRule type="cellIs" dxfId="2166" priority="3576" operator="equal">
      <formula>"uitstekend"</formula>
    </cfRule>
    <cfRule type="cellIs" dxfId="2165" priority="3577" operator="equal">
      <formula>"goed"</formula>
    </cfRule>
    <cfRule type="cellIs" dxfId="2164" priority="3578" operator="equal">
      <formula>"niet voldaan"</formula>
    </cfRule>
    <cfRule type="cellIs" dxfId="2163" priority="3579" operator="equal">
      <formula>"beter"</formula>
    </cfRule>
  </conditionalFormatting>
  <conditionalFormatting sqref="K160">
    <cfRule type="expression" dxfId="2162" priority="3575">
      <formula>nBIN1=FALSE</formula>
    </cfRule>
  </conditionalFormatting>
  <conditionalFormatting sqref="K160">
    <cfRule type="cellIs" dxfId="2161" priority="3571" operator="equal">
      <formula>"uitstekend"</formula>
    </cfRule>
    <cfRule type="cellIs" dxfId="2160" priority="3572" operator="equal">
      <formula>"goed"</formula>
    </cfRule>
    <cfRule type="cellIs" dxfId="2159" priority="3573" operator="equal">
      <formula>"niet voldaan"</formula>
    </cfRule>
    <cfRule type="cellIs" dxfId="2158" priority="3574" operator="equal">
      <formula>"beter"</formula>
    </cfRule>
  </conditionalFormatting>
  <conditionalFormatting sqref="K162">
    <cfRule type="expression" dxfId="2157" priority="3570">
      <formula>nBIN1=FALSE</formula>
    </cfRule>
  </conditionalFormatting>
  <conditionalFormatting sqref="K162">
    <cfRule type="cellIs" dxfId="2156" priority="3566" operator="equal">
      <formula>"uitstekend"</formula>
    </cfRule>
    <cfRule type="cellIs" dxfId="2155" priority="3567" operator="equal">
      <formula>"goed"</formula>
    </cfRule>
    <cfRule type="cellIs" dxfId="2154" priority="3568" operator="equal">
      <formula>"niet voldaan"</formula>
    </cfRule>
    <cfRule type="cellIs" dxfId="2153" priority="3569" operator="equal">
      <formula>"beter"</formula>
    </cfRule>
  </conditionalFormatting>
  <conditionalFormatting sqref="K70">
    <cfRule type="expression" dxfId="2152" priority="3565">
      <formula>nBIN1=FALSE</formula>
    </cfRule>
  </conditionalFormatting>
  <conditionalFormatting sqref="K70">
    <cfRule type="cellIs" dxfId="2151" priority="3561" operator="equal">
      <formula>"uitstekend"</formula>
    </cfRule>
    <cfRule type="cellIs" dxfId="2150" priority="3562" operator="equal">
      <formula>"goed"</formula>
    </cfRule>
    <cfRule type="cellIs" dxfId="2149" priority="3563" operator="equal">
      <formula>"niet voldaan"</formula>
    </cfRule>
    <cfRule type="cellIs" dxfId="2148" priority="3564" operator="equal">
      <formula>"beter"</formula>
    </cfRule>
  </conditionalFormatting>
  <conditionalFormatting sqref="K101">
    <cfRule type="expression" dxfId="2147" priority="3560">
      <formula>nBIN1=FALSE</formula>
    </cfRule>
  </conditionalFormatting>
  <conditionalFormatting sqref="K101">
    <cfRule type="cellIs" dxfId="2146" priority="3556" operator="equal">
      <formula>"uitstekend"</formula>
    </cfRule>
    <cfRule type="cellIs" dxfId="2145" priority="3557" operator="equal">
      <formula>"goed"</formula>
    </cfRule>
    <cfRule type="cellIs" dxfId="2144" priority="3558" operator="equal">
      <formula>"niet voldaan"</formula>
    </cfRule>
    <cfRule type="cellIs" dxfId="2143" priority="3559" operator="equal">
      <formula>"beter"</formula>
    </cfRule>
  </conditionalFormatting>
  <conditionalFormatting sqref="K174">
    <cfRule type="expression" dxfId="2142" priority="3555">
      <formula>nBIN1=FALSE</formula>
    </cfRule>
  </conditionalFormatting>
  <conditionalFormatting sqref="K174">
    <cfRule type="cellIs" dxfId="2141" priority="3551" operator="equal">
      <formula>"uitstekend"</formula>
    </cfRule>
    <cfRule type="cellIs" dxfId="2140" priority="3552" operator="equal">
      <formula>"goed"</formula>
    </cfRule>
    <cfRule type="cellIs" dxfId="2139" priority="3553" operator="equal">
      <formula>"niet voldaan"</formula>
    </cfRule>
    <cfRule type="cellIs" dxfId="2138" priority="3554" operator="equal">
      <formula>"beter"</formula>
    </cfRule>
  </conditionalFormatting>
  <conditionalFormatting sqref="K208">
    <cfRule type="expression" dxfId="2137" priority="3550">
      <formula>nBIN1=FALSE</formula>
    </cfRule>
  </conditionalFormatting>
  <conditionalFormatting sqref="K208">
    <cfRule type="cellIs" dxfId="2136" priority="3546" operator="equal">
      <formula>"uitstekend"</formula>
    </cfRule>
    <cfRule type="cellIs" dxfId="2135" priority="3547" operator="equal">
      <formula>"goed"</formula>
    </cfRule>
    <cfRule type="cellIs" dxfId="2134" priority="3548" operator="equal">
      <formula>"niet voldaan"</formula>
    </cfRule>
    <cfRule type="cellIs" dxfId="2133" priority="3549" operator="equal">
      <formula>"beter"</formula>
    </cfRule>
  </conditionalFormatting>
  <conditionalFormatting sqref="K215">
    <cfRule type="expression" dxfId="2132" priority="3545">
      <formula>nBIN1=FALSE</formula>
    </cfRule>
  </conditionalFormatting>
  <conditionalFormatting sqref="K215">
    <cfRule type="cellIs" dxfId="2131" priority="3541" operator="equal">
      <formula>"uitstekend"</formula>
    </cfRule>
    <cfRule type="cellIs" dxfId="2130" priority="3542" operator="equal">
      <formula>"goed"</formula>
    </cfRule>
    <cfRule type="cellIs" dxfId="2129" priority="3543" operator="equal">
      <formula>"niet voldaan"</formula>
    </cfRule>
    <cfRule type="cellIs" dxfId="2128" priority="3544" operator="equal">
      <formula>"beter"</formula>
    </cfRule>
  </conditionalFormatting>
  <conditionalFormatting sqref="K103">
    <cfRule type="expression" dxfId="2127" priority="3540">
      <formula>nBIN1=FALSE</formula>
    </cfRule>
  </conditionalFormatting>
  <conditionalFormatting sqref="K103">
    <cfRule type="cellIs" dxfId="2126" priority="3536" operator="equal">
      <formula>"uitstekend"</formula>
    </cfRule>
    <cfRule type="cellIs" dxfId="2125" priority="3537" operator="equal">
      <formula>"goed"</formula>
    </cfRule>
    <cfRule type="cellIs" dxfId="2124" priority="3538" operator="equal">
      <formula>"niet voldaan"</formula>
    </cfRule>
    <cfRule type="cellIs" dxfId="2123" priority="3539" operator="equal">
      <formula>"beter"</formula>
    </cfRule>
  </conditionalFormatting>
  <conditionalFormatting sqref="K105">
    <cfRule type="expression" dxfId="2122" priority="3535">
      <formula>nBIN1=FALSE</formula>
    </cfRule>
  </conditionalFormatting>
  <conditionalFormatting sqref="K105">
    <cfRule type="cellIs" dxfId="2121" priority="3531" operator="equal">
      <formula>"uitstekend"</formula>
    </cfRule>
    <cfRule type="cellIs" dxfId="2120" priority="3532" operator="equal">
      <formula>"goed"</formula>
    </cfRule>
    <cfRule type="cellIs" dxfId="2119" priority="3533" operator="equal">
      <formula>"niet voldaan"</formula>
    </cfRule>
    <cfRule type="cellIs" dxfId="2118" priority="3534" operator="equal">
      <formula>"beter"</formula>
    </cfRule>
  </conditionalFormatting>
  <conditionalFormatting sqref="K107">
    <cfRule type="expression" dxfId="2117" priority="3530">
      <formula>nBIN1=FALSE</formula>
    </cfRule>
  </conditionalFormatting>
  <conditionalFormatting sqref="K107">
    <cfRule type="cellIs" dxfId="2116" priority="3526" operator="equal">
      <formula>"uitstekend"</formula>
    </cfRule>
    <cfRule type="cellIs" dxfId="2115" priority="3527" operator="equal">
      <formula>"goed"</formula>
    </cfRule>
    <cfRule type="cellIs" dxfId="2114" priority="3528" operator="equal">
      <formula>"niet voldaan"</formula>
    </cfRule>
    <cfRule type="cellIs" dxfId="2113" priority="3529" operator="equal">
      <formula>"beter"</formula>
    </cfRule>
  </conditionalFormatting>
  <conditionalFormatting sqref="K109">
    <cfRule type="expression" dxfId="2112" priority="3525">
      <formula>nBIN1=FALSE</formula>
    </cfRule>
  </conditionalFormatting>
  <conditionalFormatting sqref="K109">
    <cfRule type="cellIs" dxfId="2111" priority="3521" operator="equal">
      <formula>"uitstekend"</formula>
    </cfRule>
    <cfRule type="cellIs" dxfId="2110" priority="3522" operator="equal">
      <formula>"goed"</formula>
    </cfRule>
    <cfRule type="cellIs" dxfId="2109" priority="3523" operator="equal">
      <formula>"niet voldaan"</formula>
    </cfRule>
    <cfRule type="cellIs" dxfId="2108" priority="3524" operator="equal">
      <formula>"beter"</formula>
    </cfRule>
  </conditionalFormatting>
  <conditionalFormatting sqref="K18">
    <cfRule type="expression" dxfId="2107" priority="3520">
      <formula>nBIN1=FALSE</formula>
    </cfRule>
  </conditionalFormatting>
  <conditionalFormatting sqref="K21">
    <cfRule type="expression" dxfId="2106" priority="3519">
      <formula>nBIN1=FALSE</formula>
    </cfRule>
  </conditionalFormatting>
  <conditionalFormatting sqref="K24">
    <cfRule type="expression" dxfId="2105" priority="3518">
      <formula>nBIN1=FALSE</formula>
    </cfRule>
  </conditionalFormatting>
  <conditionalFormatting sqref="K11">
    <cfRule type="cellIs" dxfId="2104" priority="3514" operator="equal">
      <formula>"uitstekend"</formula>
    </cfRule>
    <cfRule type="cellIs" dxfId="2103" priority="3515" operator="equal">
      <formula>"goed"</formula>
    </cfRule>
    <cfRule type="cellIs" dxfId="2102" priority="3516" operator="equal">
      <formula>"niet voldaan"</formula>
    </cfRule>
    <cfRule type="cellIs" dxfId="2101" priority="3517" operator="equal">
      <formula>"beter"</formula>
    </cfRule>
  </conditionalFormatting>
  <conditionalFormatting sqref="K16">
    <cfRule type="cellIs" dxfId="2100" priority="3510" operator="equal">
      <formula>"uitstekend"</formula>
    </cfRule>
    <cfRule type="cellIs" dxfId="2099" priority="3511" operator="equal">
      <formula>"goed"</formula>
    </cfRule>
    <cfRule type="cellIs" dxfId="2098" priority="3512" operator="equal">
      <formula>"niet voldaan"</formula>
    </cfRule>
    <cfRule type="cellIs" dxfId="2097" priority="3513" operator="equal">
      <formula>"beter"</formula>
    </cfRule>
  </conditionalFormatting>
  <conditionalFormatting sqref="K19">
    <cfRule type="cellIs" dxfId="2096" priority="3506" operator="equal">
      <formula>"uitstekend"</formula>
    </cfRule>
    <cfRule type="cellIs" dxfId="2095" priority="3507" operator="equal">
      <formula>"goed"</formula>
    </cfRule>
    <cfRule type="cellIs" dxfId="2094" priority="3508" operator="equal">
      <formula>"niet voldaan"</formula>
    </cfRule>
    <cfRule type="cellIs" dxfId="2093" priority="3509" operator="equal">
      <formula>"beter"</formula>
    </cfRule>
  </conditionalFormatting>
  <conditionalFormatting sqref="K22">
    <cfRule type="cellIs" dxfId="2092" priority="3502" operator="equal">
      <formula>"uitstekend"</formula>
    </cfRule>
    <cfRule type="cellIs" dxfId="2091" priority="3503" operator="equal">
      <formula>"goed"</formula>
    </cfRule>
    <cfRule type="cellIs" dxfId="2090" priority="3504" operator="equal">
      <formula>"niet voldaan"</formula>
    </cfRule>
    <cfRule type="cellIs" dxfId="2089" priority="3505" operator="equal">
      <formula>"beter"</formula>
    </cfRule>
  </conditionalFormatting>
  <conditionalFormatting sqref="K25">
    <cfRule type="cellIs" dxfId="2088" priority="3498" operator="equal">
      <formula>"uitstekend"</formula>
    </cfRule>
    <cfRule type="cellIs" dxfId="2087" priority="3499" operator="equal">
      <formula>"goed"</formula>
    </cfRule>
    <cfRule type="cellIs" dxfId="2086" priority="3500" operator="equal">
      <formula>"niet voldaan"</formula>
    </cfRule>
    <cfRule type="cellIs" dxfId="2085" priority="3501" operator="equal">
      <formula>"beter"</formula>
    </cfRule>
  </conditionalFormatting>
  <conditionalFormatting sqref="K31">
    <cfRule type="cellIs" dxfId="2084" priority="3494" operator="equal">
      <formula>"uitstekend"</formula>
    </cfRule>
    <cfRule type="cellIs" dxfId="2083" priority="3495" operator="equal">
      <formula>"goed"</formula>
    </cfRule>
    <cfRule type="cellIs" dxfId="2082" priority="3496" operator="equal">
      <formula>"niet voldaan"</formula>
    </cfRule>
    <cfRule type="cellIs" dxfId="2081" priority="3497" operator="equal">
      <formula>"beter"</formula>
    </cfRule>
  </conditionalFormatting>
  <conditionalFormatting sqref="K35">
    <cfRule type="cellIs" dxfId="2080" priority="3490" operator="equal">
      <formula>"uitstekend"</formula>
    </cfRule>
    <cfRule type="cellIs" dxfId="2079" priority="3491" operator="equal">
      <formula>"goed"</formula>
    </cfRule>
    <cfRule type="cellIs" dxfId="2078" priority="3492" operator="equal">
      <formula>"niet voldaan"</formula>
    </cfRule>
    <cfRule type="cellIs" dxfId="2077" priority="3493" operator="equal">
      <formula>"beter"</formula>
    </cfRule>
  </conditionalFormatting>
  <conditionalFormatting sqref="K52">
    <cfRule type="cellIs" dxfId="2076" priority="3486" operator="equal">
      <formula>"uitstekend"</formula>
    </cfRule>
    <cfRule type="cellIs" dxfId="2075" priority="3487" operator="equal">
      <formula>"goed"</formula>
    </cfRule>
    <cfRule type="cellIs" dxfId="2074" priority="3488" operator="equal">
      <formula>"niet voldaan"</formula>
    </cfRule>
    <cfRule type="cellIs" dxfId="2073" priority="3489" operator="equal">
      <formula>"beter"</formula>
    </cfRule>
  </conditionalFormatting>
  <conditionalFormatting sqref="K57">
    <cfRule type="cellIs" dxfId="2072" priority="3482" operator="equal">
      <formula>"uitstekend"</formula>
    </cfRule>
    <cfRule type="cellIs" dxfId="2071" priority="3483" operator="equal">
      <formula>"goed"</formula>
    </cfRule>
    <cfRule type="cellIs" dxfId="2070" priority="3484" operator="equal">
      <formula>"niet voldaan"</formula>
    </cfRule>
    <cfRule type="cellIs" dxfId="2069" priority="3485" operator="equal">
      <formula>"beter"</formula>
    </cfRule>
  </conditionalFormatting>
  <conditionalFormatting sqref="K64">
    <cfRule type="cellIs" dxfId="2068" priority="3478" operator="equal">
      <formula>"uitstekend"</formula>
    </cfRule>
    <cfRule type="cellIs" dxfId="2067" priority="3479" operator="equal">
      <formula>"goed"</formula>
    </cfRule>
    <cfRule type="cellIs" dxfId="2066" priority="3480" operator="equal">
      <formula>"niet voldaan"</formula>
    </cfRule>
    <cfRule type="cellIs" dxfId="2065" priority="3481" operator="equal">
      <formula>"beter"</formula>
    </cfRule>
  </conditionalFormatting>
  <conditionalFormatting sqref="K67">
    <cfRule type="cellIs" dxfId="2064" priority="3474" operator="equal">
      <formula>"uitstekend"</formula>
    </cfRule>
    <cfRule type="cellIs" dxfId="2063" priority="3475" operator="equal">
      <formula>"goed"</formula>
    </cfRule>
    <cfRule type="cellIs" dxfId="2062" priority="3476" operator="equal">
      <formula>"niet voldaan"</formula>
    </cfRule>
    <cfRule type="cellIs" dxfId="2061" priority="3477" operator="equal">
      <formula>"beter"</formula>
    </cfRule>
  </conditionalFormatting>
  <conditionalFormatting sqref="K74">
    <cfRule type="cellIs" dxfId="2060" priority="3470" operator="equal">
      <formula>"uitstekend"</formula>
    </cfRule>
    <cfRule type="cellIs" dxfId="2059" priority="3471" operator="equal">
      <formula>"goed"</formula>
    </cfRule>
    <cfRule type="cellIs" dxfId="2058" priority="3472" operator="equal">
      <formula>"niet voldaan"</formula>
    </cfRule>
    <cfRule type="cellIs" dxfId="2057" priority="3473" operator="equal">
      <formula>"beter"</formula>
    </cfRule>
  </conditionalFormatting>
  <conditionalFormatting sqref="K79">
    <cfRule type="cellIs" dxfId="2056" priority="3466" operator="equal">
      <formula>"uitstekend"</formula>
    </cfRule>
    <cfRule type="cellIs" dxfId="2055" priority="3467" operator="equal">
      <formula>"goed"</formula>
    </cfRule>
    <cfRule type="cellIs" dxfId="2054" priority="3468" operator="equal">
      <formula>"niet voldaan"</formula>
    </cfRule>
    <cfRule type="cellIs" dxfId="2053" priority="3469" operator="equal">
      <formula>"beter"</formula>
    </cfRule>
  </conditionalFormatting>
  <conditionalFormatting sqref="K89">
    <cfRule type="cellIs" dxfId="2052" priority="3462" operator="equal">
      <formula>"uitstekend"</formula>
    </cfRule>
    <cfRule type="cellIs" dxfId="2051" priority="3463" operator="equal">
      <formula>"goed"</formula>
    </cfRule>
    <cfRule type="cellIs" dxfId="2050" priority="3464" operator="equal">
      <formula>"niet voldaan"</formula>
    </cfRule>
    <cfRule type="cellIs" dxfId="2049" priority="3465" operator="equal">
      <formula>"beter"</formula>
    </cfRule>
  </conditionalFormatting>
  <conditionalFormatting sqref="K95">
    <cfRule type="cellIs" dxfId="2048" priority="3458" operator="equal">
      <formula>"uitstekend"</formula>
    </cfRule>
    <cfRule type="cellIs" dxfId="2047" priority="3459" operator="equal">
      <formula>"goed"</formula>
    </cfRule>
    <cfRule type="cellIs" dxfId="2046" priority="3460" operator="equal">
      <formula>"niet voldaan"</formula>
    </cfRule>
    <cfRule type="cellIs" dxfId="2045" priority="3461" operator="equal">
      <formula>"beter"</formula>
    </cfRule>
  </conditionalFormatting>
  <conditionalFormatting sqref="K112">
    <cfRule type="cellIs" dxfId="2044" priority="3454" operator="equal">
      <formula>"uitstekend"</formula>
    </cfRule>
    <cfRule type="cellIs" dxfId="2043" priority="3455" operator="equal">
      <formula>"goed"</formula>
    </cfRule>
    <cfRule type="cellIs" dxfId="2042" priority="3456" operator="equal">
      <formula>"niet voldaan"</formula>
    </cfRule>
    <cfRule type="cellIs" dxfId="2041" priority="3457" operator="equal">
      <formula>"beter"</formula>
    </cfRule>
  </conditionalFormatting>
  <conditionalFormatting sqref="K127">
    <cfRule type="cellIs" dxfId="2040" priority="3450" operator="equal">
      <formula>"uitstekend"</formula>
    </cfRule>
    <cfRule type="cellIs" dxfId="2039" priority="3451" operator="equal">
      <formula>"goed"</formula>
    </cfRule>
    <cfRule type="cellIs" dxfId="2038" priority="3452" operator="equal">
      <formula>"niet voldaan"</formula>
    </cfRule>
    <cfRule type="cellIs" dxfId="2037" priority="3453" operator="equal">
      <formula>"beter"</formula>
    </cfRule>
  </conditionalFormatting>
  <conditionalFormatting sqref="K131">
    <cfRule type="cellIs" dxfId="2036" priority="3446" operator="equal">
      <formula>"uitstekend"</formula>
    </cfRule>
    <cfRule type="cellIs" dxfId="2035" priority="3447" operator="equal">
      <formula>"goed"</formula>
    </cfRule>
    <cfRule type="cellIs" dxfId="2034" priority="3448" operator="equal">
      <formula>"niet voldaan"</formula>
    </cfRule>
    <cfRule type="cellIs" dxfId="2033" priority="3449" operator="equal">
      <formula>"beter"</formula>
    </cfRule>
  </conditionalFormatting>
  <conditionalFormatting sqref="K134">
    <cfRule type="cellIs" dxfId="2032" priority="3442" operator="equal">
      <formula>"uitstekend"</formula>
    </cfRule>
    <cfRule type="cellIs" dxfId="2031" priority="3443" operator="equal">
      <formula>"goed"</formula>
    </cfRule>
    <cfRule type="cellIs" dxfId="2030" priority="3444" operator="equal">
      <formula>"niet voldaan"</formula>
    </cfRule>
    <cfRule type="cellIs" dxfId="2029" priority="3445" operator="equal">
      <formula>"beter"</formula>
    </cfRule>
  </conditionalFormatting>
  <conditionalFormatting sqref="K140">
    <cfRule type="cellIs" dxfId="2028" priority="3438" operator="equal">
      <formula>"uitstekend"</formula>
    </cfRule>
    <cfRule type="cellIs" dxfId="2027" priority="3439" operator="equal">
      <formula>"goed"</formula>
    </cfRule>
    <cfRule type="cellIs" dxfId="2026" priority="3440" operator="equal">
      <formula>"niet voldaan"</formula>
    </cfRule>
    <cfRule type="cellIs" dxfId="2025" priority="3441" operator="equal">
      <formula>"beter"</formula>
    </cfRule>
  </conditionalFormatting>
  <conditionalFormatting sqref="K143">
    <cfRule type="cellIs" dxfId="2024" priority="3434" operator="equal">
      <formula>"uitstekend"</formula>
    </cfRule>
    <cfRule type="cellIs" dxfId="2023" priority="3435" operator="equal">
      <formula>"goed"</formula>
    </cfRule>
    <cfRule type="cellIs" dxfId="2022" priority="3436" operator="equal">
      <formula>"niet voldaan"</formula>
    </cfRule>
    <cfRule type="cellIs" dxfId="2021" priority="3437" operator="equal">
      <formula>"beter"</formula>
    </cfRule>
  </conditionalFormatting>
  <conditionalFormatting sqref="K148">
    <cfRule type="cellIs" dxfId="2020" priority="3430" operator="equal">
      <formula>"uitstekend"</formula>
    </cfRule>
    <cfRule type="cellIs" dxfId="2019" priority="3431" operator="equal">
      <formula>"goed"</formula>
    </cfRule>
    <cfRule type="cellIs" dxfId="2018" priority="3432" operator="equal">
      <formula>"niet voldaan"</formula>
    </cfRule>
    <cfRule type="cellIs" dxfId="2017" priority="3433" operator="equal">
      <formula>"beter"</formula>
    </cfRule>
  </conditionalFormatting>
  <conditionalFormatting sqref="K167">
    <cfRule type="cellIs" dxfId="2016" priority="3426" operator="equal">
      <formula>"uitstekend"</formula>
    </cfRule>
    <cfRule type="cellIs" dxfId="2015" priority="3427" operator="equal">
      <formula>"goed"</formula>
    </cfRule>
    <cfRule type="cellIs" dxfId="2014" priority="3428" operator="equal">
      <formula>"niet voldaan"</formula>
    </cfRule>
    <cfRule type="cellIs" dxfId="2013" priority="3429" operator="equal">
      <formula>"beter"</formula>
    </cfRule>
  </conditionalFormatting>
  <conditionalFormatting sqref="K170">
    <cfRule type="cellIs" dxfId="2012" priority="3422" operator="equal">
      <formula>"uitstekend"</formula>
    </cfRule>
    <cfRule type="cellIs" dxfId="2011" priority="3423" operator="equal">
      <formula>"goed"</formula>
    </cfRule>
    <cfRule type="cellIs" dxfId="2010" priority="3424" operator="equal">
      <formula>"niet voldaan"</formula>
    </cfRule>
    <cfRule type="cellIs" dxfId="2009" priority="3425" operator="equal">
      <formula>"beter"</formula>
    </cfRule>
  </conditionalFormatting>
  <conditionalFormatting sqref="K177">
    <cfRule type="cellIs" dxfId="2008" priority="3418" operator="equal">
      <formula>"uitstekend"</formula>
    </cfRule>
    <cfRule type="cellIs" dxfId="2007" priority="3419" operator="equal">
      <formula>"goed"</formula>
    </cfRule>
    <cfRule type="cellIs" dxfId="2006" priority="3420" operator="equal">
      <formula>"niet voldaan"</formula>
    </cfRule>
    <cfRule type="cellIs" dxfId="2005" priority="3421" operator="equal">
      <formula>"beter"</formula>
    </cfRule>
  </conditionalFormatting>
  <conditionalFormatting sqref="K182">
    <cfRule type="cellIs" dxfId="2004" priority="3414" operator="equal">
      <formula>"uitstekend"</formula>
    </cfRule>
    <cfRule type="cellIs" dxfId="2003" priority="3415" operator="equal">
      <formula>"goed"</formula>
    </cfRule>
    <cfRule type="cellIs" dxfId="2002" priority="3416" operator="equal">
      <formula>"niet voldaan"</formula>
    </cfRule>
    <cfRule type="cellIs" dxfId="2001" priority="3417" operator="equal">
      <formula>"beter"</formula>
    </cfRule>
  </conditionalFormatting>
  <conditionalFormatting sqref="K187">
    <cfRule type="cellIs" dxfId="2000" priority="3410" operator="equal">
      <formula>"uitstekend"</formula>
    </cfRule>
    <cfRule type="cellIs" dxfId="1999" priority="3411" operator="equal">
      <formula>"goed"</formula>
    </cfRule>
    <cfRule type="cellIs" dxfId="1998" priority="3412" operator="equal">
      <formula>"niet voldaan"</formula>
    </cfRule>
    <cfRule type="cellIs" dxfId="1997" priority="3413" operator="equal">
      <formula>"beter"</formula>
    </cfRule>
  </conditionalFormatting>
  <conditionalFormatting sqref="K191">
    <cfRule type="cellIs" dxfId="1996" priority="3406" operator="equal">
      <formula>"uitstekend"</formula>
    </cfRule>
    <cfRule type="cellIs" dxfId="1995" priority="3407" operator="equal">
      <formula>"goed"</formula>
    </cfRule>
    <cfRule type="cellIs" dxfId="1994" priority="3408" operator="equal">
      <formula>"niet voldaan"</formula>
    </cfRule>
    <cfRule type="cellIs" dxfId="1993" priority="3409" operator="equal">
      <formula>"beter"</formula>
    </cfRule>
  </conditionalFormatting>
  <conditionalFormatting sqref="K194">
    <cfRule type="cellIs" dxfId="1992" priority="3402" operator="equal">
      <formula>"uitstekend"</formula>
    </cfRule>
    <cfRule type="cellIs" dxfId="1991" priority="3403" operator="equal">
      <formula>"goed"</formula>
    </cfRule>
    <cfRule type="cellIs" dxfId="1990" priority="3404" operator="equal">
      <formula>"niet voldaan"</formula>
    </cfRule>
    <cfRule type="cellIs" dxfId="1989" priority="3405" operator="equal">
      <formula>"beter"</formula>
    </cfRule>
  </conditionalFormatting>
  <conditionalFormatting sqref="K198">
    <cfRule type="cellIs" dxfId="1988" priority="3398" operator="equal">
      <formula>"uitstekend"</formula>
    </cfRule>
    <cfRule type="cellIs" dxfId="1987" priority="3399" operator="equal">
      <formula>"goed"</formula>
    </cfRule>
    <cfRule type="cellIs" dxfId="1986" priority="3400" operator="equal">
      <formula>"niet voldaan"</formula>
    </cfRule>
    <cfRule type="cellIs" dxfId="1985" priority="3401" operator="equal">
      <formula>"beter"</formula>
    </cfRule>
  </conditionalFormatting>
  <conditionalFormatting sqref="K204">
    <cfRule type="cellIs" dxfId="1984" priority="3394" operator="equal">
      <formula>"uitstekend"</formula>
    </cfRule>
    <cfRule type="cellIs" dxfId="1983" priority="3395" operator="equal">
      <formula>"goed"</formula>
    </cfRule>
    <cfRule type="cellIs" dxfId="1982" priority="3396" operator="equal">
      <formula>"niet voldaan"</formula>
    </cfRule>
    <cfRule type="cellIs" dxfId="1981" priority="3397" operator="equal">
      <formula>"beter"</formula>
    </cfRule>
  </conditionalFormatting>
  <conditionalFormatting sqref="K218">
    <cfRule type="cellIs" dxfId="1980" priority="3390" operator="equal">
      <formula>"uitstekend"</formula>
    </cfRule>
    <cfRule type="cellIs" dxfId="1979" priority="3391" operator="equal">
      <formula>"goed"</formula>
    </cfRule>
    <cfRule type="cellIs" dxfId="1978" priority="3392" operator="equal">
      <formula>"niet voldaan"</formula>
    </cfRule>
    <cfRule type="cellIs" dxfId="1977" priority="3393" operator="equal">
      <formula>"beter"</formula>
    </cfRule>
  </conditionalFormatting>
  <conditionalFormatting sqref="K224">
    <cfRule type="cellIs" dxfId="1976" priority="3386" operator="equal">
      <formula>"uitstekend"</formula>
    </cfRule>
    <cfRule type="cellIs" dxfId="1975" priority="3387" operator="equal">
      <formula>"goed"</formula>
    </cfRule>
    <cfRule type="cellIs" dxfId="1974" priority="3388" operator="equal">
      <formula>"niet voldaan"</formula>
    </cfRule>
    <cfRule type="cellIs" dxfId="1973" priority="3389" operator="equal">
      <formula>"beter"</formula>
    </cfRule>
  </conditionalFormatting>
  <conditionalFormatting sqref="K230">
    <cfRule type="cellIs" dxfId="1972" priority="3382" operator="equal">
      <formula>"uitstekend"</formula>
    </cfRule>
    <cfRule type="cellIs" dxfId="1971" priority="3383" operator="equal">
      <formula>"goed"</formula>
    </cfRule>
    <cfRule type="cellIs" dxfId="1970" priority="3384" operator="equal">
      <formula>"niet voldaan"</formula>
    </cfRule>
    <cfRule type="cellIs" dxfId="1969" priority="3385" operator="equal">
      <formula>"beter"</formula>
    </cfRule>
  </conditionalFormatting>
  <conditionalFormatting sqref="K236">
    <cfRule type="cellIs" dxfId="1968" priority="3378" operator="equal">
      <formula>"uitstekend"</formula>
    </cfRule>
    <cfRule type="cellIs" dxfId="1967" priority="3379" operator="equal">
      <formula>"goed"</formula>
    </cfRule>
    <cfRule type="cellIs" dxfId="1966" priority="3380" operator="equal">
      <formula>"niet voldaan"</formula>
    </cfRule>
    <cfRule type="cellIs" dxfId="1965" priority="3381" operator="equal">
      <formula>"beter"</formula>
    </cfRule>
  </conditionalFormatting>
  <conditionalFormatting sqref="K239">
    <cfRule type="cellIs" dxfId="1964" priority="3374" operator="equal">
      <formula>"uitstekend"</formula>
    </cfRule>
    <cfRule type="cellIs" dxfId="1963" priority="3375" operator="equal">
      <formula>"goed"</formula>
    </cfRule>
    <cfRule type="cellIs" dxfId="1962" priority="3376" operator="equal">
      <formula>"niet voldaan"</formula>
    </cfRule>
    <cfRule type="cellIs" dxfId="1961" priority="3377" operator="equal">
      <formula>"beter"</formula>
    </cfRule>
  </conditionalFormatting>
  <conditionalFormatting sqref="K242">
    <cfRule type="cellIs" dxfId="1960" priority="3370" operator="equal">
      <formula>"uitstekend"</formula>
    </cfRule>
    <cfRule type="cellIs" dxfId="1959" priority="3371" operator="equal">
      <formula>"goed"</formula>
    </cfRule>
    <cfRule type="cellIs" dxfId="1958" priority="3372" operator="equal">
      <formula>"niet voldaan"</formula>
    </cfRule>
    <cfRule type="cellIs" dxfId="1957" priority="3373" operator="equal">
      <formula>"beter"</formula>
    </cfRule>
  </conditionalFormatting>
  <conditionalFormatting sqref="K245">
    <cfRule type="cellIs" dxfId="1956" priority="3366" operator="equal">
      <formula>"uitstekend"</formula>
    </cfRule>
    <cfRule type="cellIs" dxfId="1955" priority="3367" operator="equal">
      <formula>"goed"</formula>
    </cfRule>
    <cfRule type="cellIs" dxfId="1954" priority="3368" operator="equal">
      <formula>"niet voldaan"</formula>
    </cfRule>
    <cfRule type="cellIs" dxfId="1953" priority="3369" operator="equal">
      <formula>"beter"</formula>
    </cfRule>
  </conditionalFormatting>
  <conditionalFormatting sqref="K248">
    <cfRule type="cellIs" dxfId="1952" priority="3362" operator="equal">
      <formula>"uitstekend"</formula>
    </cfRule>
    <cfRule type="cellIs" dxfId="1951" priority="3363" operator="equal">
      <formula>"goed"</formula>
    </cfRule>
    <cfRule type="cellIs" dxfId="1950" priority="3364" operator="equal">
      <formula>"niet voldaan"</formula>
    </cfRule>
    <cfRule type="cellIs" dxfId="1949" priority="3365" operator="equal">
      <formula>"beter"</formula>
    </cfRule>
  </conditionalFormatting>
  <conditionalFormatting sqref="K252">
    <cfRule type="cellIs" dxfId="1948" priority="3358" operator="equal">
      <formula>"uitstekend"</formula>
    </cfRule>
    <cfRule type="cellIs" dxfId="1947" priority="3359" operator="equal">
      <formula>"goed"</formula>
    </cfRule>
    <cfRule type="cellIs" dxfId="1946" priority="3360" operator="equal">
      <formula>"niet voldaan"</formula>
    </cfRule>
    <cfRule type="cellIs" dxfId="1945" priority="3361" operator="equal">
      <formula>"beter"</formula>
    </cfRule>
  </conditionalFormatting>
  <conditionalFormatting sqref="K256">
    <cfRule type="cellIs" dxfId="1944" priority="3354" operator="equal">
      <formula>"uitstekend"</formula>
    </cfRule>
    <cfRule type="cellIs" dxfId="1943" priority="3355" operator="equal">
      <formula>"goed"</formula>
    </cfRule>
    <cfRule type="cellIs" dxfId="1942" priority="3356" operator="equal">
      <formula>"niet voldaan"</formula>
    </cfRule>
    <cfRule type="cellIs" dxfId="1941" priority="3357" operator="equal">
      <formula>"beter"</formula>
    </cfRule>
  </conditionalFormatting>
  <conditionalFormatting sqref="K261">
    <cfRule type="cellIs" dxfId="1940" priority="3350" operator="equal">
      <formula>"uitstekend"</formula>
    </cfRule>
    <cfRule type="cellIs" dxfId="1939" priority="3351" operator="equal">
      <formula>"goed"</formula>
    </cfRule>
    <cfRule type="cellIs" dxfId="1938" priority="3352" operator="equal">
      <formula>"niet voldaan"</formula>
    </cfRule>
    <cfRule type="cellIs" dxfId="1937" priority="3353" operator="equal">
      <formula>"beter"</formula>
    </cfRule>
  </conditionalFormatting>
  <conditionalFormatting sqref="K124">
    <cfRule type="cellIs" dxfId="1936" priority="3346" operator="equal">
      <formula>"uitstekend"</formula>
    </cfRule>
    <cfRule type="cellIs" dxfId="1935" priority="3347" operator="equal">
      <formula>"goed"</formula>
    </cfRule>
    <cfRule type="cellIs" dxfId="1934" priority="3348" operator="equal">
      <formula>"niet voldaan"</formula>
    </cfRule>
    <cfRule type="cellIs" dxfId="1933" priority="3349" operator="equal">
      <formula>"beter"</formula>
    </cfRule>
  </conditionalFormatting>
  <conditionalFormatting sqref="K211">
    <cfRule type="cellIs" dxfId="1932" priority="3342" operator="equal">
      <formula>"uitstekend"</formula>
    </cfRule>
    <cfRule type="cellIs" dxfId="1931" priority="3343" operator="equal">
      <formula>"goed"</formula>
    </cfRule>
    <cfRule type="cellIs" dxfId="1930" priority="3344" operator="equal">
      <formula>"niet voldaan"</formula>
    </cfRule>
    <cfRule type="cellIs" dxfId="1929" priority="3345" operator="equal">
      <formula>"beter"</formula>
    </cfRule>
  </conditionalFormatting>
  <conditionalFormatting sqref="K42">
    <cfRule type="cellIs" dxfId="1928" priority="3338" operator="equal">
      <formula>"uitstekend"</formula>
    </cfRule>
    <cfRule type="cellIs" dxfId="1927" priority="3339" operator="equal">
      <formula>"goed"</formula>
    </cfRule>
    <cfRule type="cellIs" dxfId="1926" priority="3340" operator="equal">
      <formula>"niet voldaan"</formula>
    </cfRule>
    <cfRule type="cellIs" dxfId="1925" priority="3341" operator="equal">
      <formula>"beter"</formula>
    </cfRule>
  </conditionalFormatting>
  <conditionalFormatting sqref="K45">
    <cfRule type="cellIs" dxfId="1924" priority="3334" operator="equal">
      <formula>"uitstekend"</formula>
    </cfRule>
    <cfRule type="cellIs" dxfId="1923" priority="3335" operator="equal">
      <formula>"goed"</formula>
    </cfRule>
    <cfRule type="cellIs" dxfId="1922" priority="3336" operator="equal">
      <formula>"niet voldaan"</formula>
    </cfRule>
    <cfRule type="cellIs" dxfId="1921" priority="3337" operator="equal">
      <formula>"beter"</formula>
    </cfRule>
  </conditionalFormatting>
  <conditionalFormatting sqref="K60">
    <cfRule type="cellIs" dxfId="1920" priority="3330" operator="equal">
      <formula>"uitstekend"</formula>
    </cfRule>
    <cfRule type="cellIs" dxfId="1919" priority="3331" operator="equal">
      <formula>"goed"</formula>
    </cfRule>
    <cfRule type="cellIs" dxfId="1918" priority="3332" operator="equal">
      <formula>"niet voldaan"</formula>
    </cfRule>
    <cfRule type="cellIs" dxfId="1917" priority="3333" operator="equal">
      <formula>"beter"</formula>
    </cfRule>
  </conditionalFormatting>
  <conditionalFormatting sqref="J10">
    <cfRule type="expression" dxfId="1916" priority="3144">
      <formula>nBIN1=FALSE</formula>
    </cfRule>
  </conditionalFormatting>
  <conditionalFormatting sqref="J12:J14">
    <cfRule type="expression" dxfId="1915" priority="3143">
      <formula>nBIN1=FALSE</formula>
    </cfRule>
  </conditionalFormatting>
  <conditionalFormatting sqref="J17">
    <cfRule type="expression" dxfId="1914" priority="3142">
      <formula>nBIN1=FALSE</formula>
    </cfRule>
  </conditionalFormatting>
  <conditionalFormatting sqref="J15">
    <cfRule type="expression" dxfId="1913" priority="3141">
      <formula>nBIN1=FALSE</formula>
    </cfRule>
  </conditionalFormatting>
  <conditionalFormatting sqref="J28">
    <cfRule type="expression" dxfId="1912" priority="3140">
      <formula>nBIN1=FALSE</formula>
    </cfRule>
  </conditionalFormatting>
  <conditionalFormatting sqref="J38">
    <cfRule type="cellIs" dxfId="1911" priority="3136" operator="equal">
      <formula>"uitstekend"</formula>
    </cfRule>
    <cfRule type="cellIs" dxfId="1910" priority="3137" operator="equal">
      <formula>"goed"</formula>
    </cfRule>
    <cfRule type="cellIs" dxfId="1909" priority="3138" operator="equal">
      <formula>"niet voldaan"</formula>
    </cfRule>
    <cfRule type="cellIs" dxfId="1908" priority="3139" operator="equal">
      <formula>"beter"</formula>
    </cfRule>
  </conditionalFormatting>
  <conditionalFormatting sqref="J48">
    <cfRule type="cellIs" dxfId="1907" priority="3132" operator="equal">
      <formula>"uitstekend"</formula>
    </cfRule>
    <cfRule type="cellIs" dxfId="1906" priority="3133" operator="equal">
      <formula>"goed"</formula>
    </cfRule>
    <cfRule type="cellIs" dxfId="1905" priority="3134" operator="equal">
      <formula>"niet voldaan"</formula>
    </cfRule>
    <cfRule type="cellIs" dxfId="1904" priority="3135" operator="equal">
      <formula>"beter"</formula>
    </cfRule>
  </conditionalFormatting>
  <conditionalFormatting sqref="J109">
    <cfRule type="cellIs" dxfId="1903" priority="3084" operator="equal">
      <formula>"uitstekend"</formula>
    </cfRule>
    <cfRule type="cellIs" dxfId="1902" priority="3085" operator="equal">
      <formula>"goed"</formula>
    </cfRule>
    <cfRule type="cellIs" dxfId="1901" priority="3086" operator="equal">
      <formula>"niet voldaan"</formula>
    </cfRule>
    <cfRule type="cellIs" dxfId="1900" priority="3087" operator="equal">
      <formula>"beter"</formula>
    </cfRule>
  </conditionalFormatting>
  <conditionalFormatting sqref="J174">
    <cfRule type="cellIs" dxfId="1899" priority="3076" operator="equal">
      <formula>"uitstekend"</formula>
    </cfRule>
    <cfRule type="cellIs" dxfId="1898" priority="3077" operator="equal">
      <formula>"goed"</formula>
    </cfRule>
    <cfRule type="cellIs" dxfId="1897" priority="3078" operator="equal">
      <formula>"niet voldaan"</formula>
    </cfRule>
    <cfRule type="cellIs" dxfId="1896" priority="3079" operator="equal">
      <formula>"beter"</formula>
    </cfRule>
  </conditionalFormatting>
  <conditionalFormatting sqref="J137">
    <cfRule type="cellIs" dxfId="1895" priority="3128" operator="equal">
      <formula>"uitstekend"</formula>
    </cfRule>
    <cfRule type="cellIs" dxfId="1894" priority="3129" operator="equal">
      <formula>"goed"</formula>
    </cfRule>
    <cfRule type="cellIs" dxfId="1893" priority="3130" operator="equal">
      <formula>"niet voldaan"</formula>
    </cfRule>
    <cfRule type="cellIs" dxfId="1892" priority="3131" operator="equal">
      <formula>"beter"</formula>
    </cfRule>
  </conditionalFormatting>
  <conditionalFormatting sqref="J152">
    <cfRule type="cellIs" dxfId="1891" priority="3124" operator="equal">
      <formula>"uitstekend"</formula>
    </cfRule>
    <cfRule type="cellIs" dxfId="1890" priority="3125" operator="equal">
      <formula>"goed"</formula>
    </cfRule>
    <cfRule type="cellIs" dxfId="1889" priority="3126" operator="equal">
      <formula>"niet voldaan"</formula>
    </cfRule>
    <cfRule type="cellIs" dxfId="1888" priority="3127" operator="equal">
      <formula>"beter"</formula>
    </cfRule>
  </conditionalFormatting>
  <conditionalFormatting sqref="J154">
    <cfRule type="cellIs" dxfId="1887" priority="3120" operator="equal">
      <formula>"uitstekend"</formula>
    </cfRule>
    <cfRule type="cellIs" dxfId="1886" priority="3121" operator="equal">
      <formula>"goed"</formula>
    </cfRule>
    <cfRule type="cellIs" dxfId="1885" priority="3122" operator="equal">
      <formula>"niet voldaan"</formula>
    </cfRule>
    <cfRule type="cellIs" dxfId="1884" priority="3123" operator="equal">
      <formula>"beter"</formula>
    </cfRule>
  </conditionalFormatting>
  <conditionalFormatting sqref="J156">
    <cfRule type="cellIs" dxfId="1883" priority="3116" operator="equal">
      <formula>"uitstekend"</formula>
    </cfRule>
    <cfRule type="cellIs" dxfId="1882" priority="3117" operator="equal">
      <formula>"goed"</formula>
    </cfRule>
    <cfRule type="cellIs" dxfId="1881" priority="3118" operator="equal">
      <formula>"niet voldaan"</formula>
    </cfRule>
    <cfRule type="cellIs" dxfId="1880" priority="3119" operator="equal">
      <formula>"beter"</formula>
    </cfRule>
  </conditionalFormatting>
  <conditionalFormatting sqref="J158">
    <cfRule type="cellIs" dxfId="1879" priority="3112" operator="equal">
      <formula>"uitstekend"</formula>
    </cfRule>
    <cfRule type="cellIs" dxfId="1878" priority="3113" operator="equal">
      <formula>"goed"</formula>
    </cfRule>
    <cfRule type="cellIs" dxfId="1877" priority="3114" operator="equal">
      <formula>"niet voldaan"</formula>
    </cfRule>
    <cfRule type="cellIs" dxfId="1876" priority="3115" operator="equal">
      <formula>"beter"</formula>
    </cfRule>
  </conditionalFormatting>
  <conditionalFormatting sqref="J160">
    <cfRule type="cellIs" dxfId="1875" priority="3108" operator="equal">
      <formula>"uitstekend"</formula>
    </cfRule>
    <cfRule type="cellIs" dxfId="1874" priority="3109" operator="equal">
      <formula>"goed"</formula>
    </cfRule>
    <cfRule type="cellIs" dxfId="1873" priority="3110" operator="equal">
      <formula>"niet voldaan"</formula>
    </cfRule>
    <cfRule type="cellIs" dxfId="1872" priority="3111" operator="equal">
      <formula>"beter"</formula>
    </cfRule>
  </conditionalFormatting>
  <conditionalFormatting sqref="J162">
    <cfRule type="cellIs" dxfId="1871" priority="3104" operator="equal">
      <formula>"uitstekend"</formula>
    </cfRule>
    <cfRule type="cellIs" dxfId="1870" priority="3105" operator="equal">
      <formula>"goed"</formula>
    </cfRule>
    <cfRule type="cellIs" dxfId="1869" priority="3106" operator="equal">
      <formula>"niet voldaan"</formula>
    </cfRule>
    <cfRule type="cellIs" dxfId="1868" priority="3107" operator="equal">
      <formula>"beter"</formula>
    </cfRule>
  </conditionalFormatting>
  <conditionalFormatting sqref="J70">
    <cfRule type="cellIs" dxfId="1867" priority="3100" operator="equal">
      <formula>"uitstekend"</formula>
    </cfRule>
    <cfRule type="cellIs" dxfId="1866" priority="3101" operator="equal">
      <formula>"goed"</formula>
    </cfRule>
    <cfRule type="cellIs" dxfId="1865" priority="3102" operator="equal">
      <formula>"niet voldaan"</formula>
    </cfRule>
    <cfRule type="cellIs" dxfId="1864" priority="3103" operator="equal">
      <formula>"beter"</formula>
    </cfRule>
  </conditionalFormatting>
  <conditionalFormatting sqref="J103">
    <cfRule type="cellIs" dxfId="1863" priority="3096" operator="equal">
      <formula>"uitstekend"</formula>
    </cfRule>
    <cfRule type="cellIs" dxfId="1862" priority="3097" operator="equal">
      <formula>"goed"</formula>
    </cfRule>
    <cfRule type="cellIs" dxfId="1861" priority="3098" operator="equal">
      <formula>"niet voldaan"</formula>
    </cfRule>
    <cfRule type="cellIs" dxfId="1860" priority="3099" operator="equal">
      <formula>"beter"</formula>
    </cfRule>
  </conditionalFormatting>
  <conditionalFormatting sqref="J105">
    <cfRule type="cellIs" dxfId="1859" priority="3092" operator="equal">
      <formula>"uitstekend"</formula>
    </cfRule>
    <cfRule type="cellIs" dxfId="1858" priority="3093" operator="equal">
      <formula>"goed"</formula>
    </cfRule>
    <cfRule type="cellIs" dxfId="1857" priority="3094" operator="equal">
      <formula>"niet voldaan"</formula>
    </cfRule>
    <cfRule type="cellIs" dxfId="1856" priority="3095" operator="equal">
      <formula>"beter"</formula>
    </cfRule>
  </conditionalFormatting>
  <conditionalFormatting sqref="J107">
    <cfRule type="cellIs" dxfId="1855" priority="3088" operator="equal">
      <formula>"uitstekend"</formula>
    </cfRule>
    <cfRule type="cellIs" dxfId="1854" priority="3089" operator="equal">
      <formula>"goed"</formula>
    </cfRule>
    <cfRule type="cellIs" dxfId="1853" priority="3090" operator="equal">
      <formula>"niet voldaan"</formula>
    </cfRule>
    <cfRule type="cellIs" dxfId="1852" priority="3091" operator="equal">
      <formula>"beter"</formula>
    </cfRule>
  </conditionalFormatting>
  <conditionalFormatting sqref="J101">
    <cfRule type="cellIs" dxfId="1851" priority="3080" operator="equal">
      <formula>"uitstekend"</formula>
    </cfRule>
    <cfRule type="cellIs" dxfId="1850" priority="3081" operator="equal">
      <formula>"goed"</formula>
    </cfRule>
    <cfRule type="cellIs" dxfId="1849" priority="3082" operator="equal">
      <formula>"niet voldaan"</formula>
    </cfRule>
    <cfRule type="cellIs" dxfId="1848" priority="3083" operator="equal">
      <formula>"beter"</formula>
    </cfRule>
  </conditionalFormatting>
  <conditionalFormatting sqref="J208">
    <cfRule type="cellIs" dxfId="1847" priority="3072" operator="equal">
      <formula>"uitstekend"</formula>
    </cfRule>
    <cfRule type="cellIs" dxfId="1846" priority="3073" operator="equal">
      <formula>"goed"</formula>
    </cfRule>
    <cfRule type="cellIs" dxfId="1845" priority="3074" operator="equal">
      <formula>"niet voldaan"</formula>
    </cfRule>
    <cfRule type="cellIs" dxfId="1844" priority="3075" operator="equal">
      <formula>"beter"</formula>
    </cfRule>
  </conditionalFormatting>
  <conditionalFormatting sqref="J215">
    <cfRule type="cellIs" dxfId="1843" priority="3068" operator="equal">
      <formula>"uitstekend"</formula>
    </cfRule>
    <cfRule type="cellIs" dxfId="1842" priority="3069" operator="equal">
      <formula>"goed"</formula>
    </cfRule>
    <cfRule type="cellIs" dxfId="1841" priority="3070" operator="equal">
      <formula>"niet voldaan"</formula>
    </cfRule>
    <cfRule type="cellIs" dxfId="1840" priority="3071" operator="equal">
      <formula>"beter"</formula>
    </cfRule>
  </conditionalFormatting>
  <conditionalFormatting sqref="J18">
    <cfRule type="expression" dxfId="1839" priority="3067">
      <formula>nBIN1=FALSE</formula>
    </cfRule>
  </conditionalFormatting>
  <conditionalFormatting sqref="J26:J27">
    <cfRule type="expression" dxfId="1838" priority="3066">
      <formula>nBIN1=FALSE</formula>
    </cfRule>
  </conditionalFormatting>
  <conditionalFormatting sqref="J21">
    <cfRule type="expression" dxfId="1837" priority="3065">
      <formula>nBIN1=FALSE</formula>
    </cfRule>
  </conditionalFormatting>
  <conditionalFormatting sqref="J24">
    <cfRule type="expression" dxfId="1836" priority="3064">
      <formula>nBIN1=FALSE</formula>
    </cfRule>
  </conditionalFormatting>
  <conditionalFormatting sqref="J20">
    <cfRule type="expression" dxfId="1835" priority="3063">
      <formula>nBIN1=FALSE</formula>
    </cfRule>
  </conditionalFormatting>
  <conditionalFormatting sqref="J23">
    <cfRule type="expression" dxfId="1834" priority="3062">
      <formula>nBIN1=FALSE</formula>
    </cfRule>
  </conditionalFormatting>
  <conditionalFormatting sqref="J9">
    <cfRule type="expression" dxfId="1833" priority="3061">
      <formula>nBIN1=FALSE</formula>
    </cfRule>
  </conditionalFormatting>
  <conditionalFormatting sqref="J32">
    <cfRule type="expression" dxfId="1832" priority="3060">
      <formula>nBIN1=FALSE</formula>
    </cfRule>
  </conditionalFormatting>
  <conditionalFormatting sqref="J33">
    <cfRule type="expression" dxfId="1831" priority="3059">
      <formula>nBIN1=FALSE</formula>
    </cfRule>
  </conditionalFormatting>
  <conditionalFormatting sqref="J36">
    <cfRule type="expression" dxfId="1830" priority="3058">
      <formula>nBIN1=FALSE</formula>
    </cfRule>
  </conditionalFormatting>
  <conditionalFormatting sqref="J37">
    <cfRule type="expression" dxfId="1829" priority="3057">
      <formula>nBIN1=FALSE</formula>
    </cfRule>
  </conditionalFormatting>
  <conditionalFormatting sqref="J39">
    <cfRule type="expression" dxfId="1828" priority="3056">
      <formula>nBIN1=FALSE</formula>
    </cfRule>
  </conditionalFormatting>
  <conditionalFormatting sqref="J40">
    <cfRule type="expression" dxfId="1827" priority="3055">
      <formula>nBIN1=FALSE</formula>
    </cfRule>
  </conditionalFormatting>
  <conditionalFormatting sqref="J43">
    <cfRule type="expression" dxfId="1826" priority="3054">
      <formula>nBIN1=FALSE</formula>
    </cfRule>
  </conditionalFormatting>
  <conditionalFormatting sqref="J46:J47">
    <cfRule type="expression" dxfId="1825" priority="3053">
      <formula>nBIN1=FALSE</formula>
    </cfRule>
  </conditionalFormatting>
  <conditionalFormatting sqref="J49:J50">
    <cfRule type="expression" dxfId="1824" priority="3052">
      <formula>nBIN1=FALSE</formula>
    </cfRule>
  </conditionalFormatting>
  <conditionalFormatting sqref="J53:J55">
    <cfRule type="expression" dxfId="1823" priority="3051">
      <formula>nBIN1=FALSE</formula>
    </cfRule>
  </conditionalFormatting>
  <conditionalFormatting sqref="J58">
    <cfRule type="expression" dxfId="1822" priority="3050">
      <formula>nBIN1=FALSE</formula>
    </cfRule>
  </conditionalFormatting>
  <conditionalFormatting sqref="J61:J62">
    <cfRule type="expression" dxfId="1821" priority="3049">
      <formula>nBIN1=FALSE</formula>
    </cfRule>
  </conditionalFormatting>
  <conditionalFormatting sqref="J65">
    <cfRule type="expression" dxfId="1820" priority="3048">
      <formula>nBIN1=FALSE</formula>
    </cfRule>
  </conditionalFormatting>
  <conditionalFormatting sqref="J68:J69">
    <cfRule type="expression" dxfId="1819" priority="3047">
      <formula>nBIN1=FALSE</formula>
    </cfRule>
  </conditionalFormatting>
  <conditionalFormatting sqref="J71:J72">
    <cfRule type="expression" dxfId="1818" priority="3046">
      <formula>nBIN1=FALSE</formula>
    </cfRule>
  </conditionalFormatting>
  <conditionalFormatting sqref="J75">
    <cfRule type="expression" dxfId="1817" priority="3045">
      <formula>nBIN1=FALSE</formula>
    </cfRule>
  </conditionalFormatting>
  <conditionalFormatting sqref="J80:J87">
    <cfRule type="expression" dxfId="1816" priority="3044">
      <formula>nBIN1=FALSE</formula>
    </cfRule>
  </conditionalFormatting>
  <conditionalFormatting sqref="J90:J93">
    <cfRule type="expression" dxfId="1815" priority="3043">
      <formula>nBIN1=FALSE</formula>
    </cfRule>
  </conditionalFormatting>
  <conditionalFormatting sqref="J96:J100">
    <cfRule type="expression" dxfId="1814" priority="3042">
      <formula>nBIN1=FALSE</formula>
    </cfRule>
  </conditionalFormatting>
  <conditionalFormatting sqref="J102">
    <cfRule type="expression" dxfId="1813" priority="3041">
      <formula>nBIN1=FALSE</formula>
    </cfRule>
  </conditionalFormatting>
  <conditionalFormatting sqref="J104">
    <cfRule type="expression" dxfId="1812" priority="3040">
      <formula>nBIN1=FALSE</formula>
    </cfRule>
  </conditionalFormatting>
  <conditionalFormatting sqref="J106">
    <cfRule type="expression" dxfId="1811" priority="3039">
      <formula>nBIN1=FALSE</formula>
    </cfRule>
  </conditionalFormatting>
  <conditionalFormatting sqref="J108">
    <cfRule type="expression" dxfId="1810" priority="3038">
      <formula>nBIN1=FALSE</formula>
    </cfRule>
  </conditionalFormatting>
  <conditionalFormatting sqref="J110">
    <cfRule type="expression" dxfId="1809" priority="3037">
      <formula>nBIN1=FALSE</formula>
    </cfRule>
  </conditionalFormatting>
  <conditionalFormatting sqref="J113:J122">
    <cfRule type="expression" dxfId="1808" priority="3036">
      <formula>nBIN1=FALSE</formula>
    </cfRule>
  </conditionalFormatting>
  <conditionalFormatting sqref="J125">
    <cfRule type="expression" dxfId="1807" priority="3035">
      <formula>nBIN1=FALSE</formula>
    </cfRule>
  </conditionalFormatting>
  <conditionalFormatting sqref="J128:J129">
    <cfRule type="expression" dxfId="1806" priority="3034">
      <formula>nBIN1=FALSE</formula>
    </cfRule>
  </conditionalFormatting>
  <conditionalFormatting sqref="J132">
    <cfRule type="expression" dxfId="1805" priority="3033">
      <formula>nBIN1=FALSE</formula>
    </cfRule>
  </conditionalFormatting>
  <conditionalFormatting sqref="J135">
    <cfRule type="expression" dxfId="1804" priority="3032">
      <formula>nBIN1=FALSE</formula>
    </cfRule>
  </conditionalFormatting>
  <conditionalFormatting sqref="J138">
    <cfRule type="expression" dxfId="1803" priority="3031">
      <formula>nBIN1=FALSE</formula>
    </cfRule>
  </conditionalFormatting>
  <conditionalFormatting sqref="J141">
    <cfRule type="expression" dxfId="1802" priority="3030">
      <formula>nBIN1=FALSE</formula>
    </cfRule>
  </conditionalFormatting>
  <conditionalFormatting sqref="J144:J146">
    <cfRule type="expression" dxfId="1801" priority="3029">
      <formula>nBIN1=FALSE</formula>
    </cfRule>
  </conditionalFormatting>
  <conditionalFormatting sqref="J149:J151">
    <cfRule type="expression" dxfId="1800" priority="3028">
      <formula>nBIN1=FALSE</formula>
    </cfRule>
  </conditionalFormatting>
  <conditionalFormatting sqref="J153">
    <cfRule type="expression" dxfId="1799" priority="3027">
      <formula>nBIN1=FALSE</formula>
    </cfRule>
  </conditionalFormatting>
  <conditionalFormatting sqref="J155">
    <cfRule type="expression" dxfId="1798" priority="3026">
      <formula>nBIN1=FALSE</formula>
    </cfRule>
  </conditionalFormatting>
  <conditionalFormatting sqref="J157">
    <cfRule type="expression" dxfId="1797" priority="3025">
      <formula>nBIN1=FALSE</formula>
    </cfRule>
  </conditionalFormatting>
  <conditionalFormatting sqref="J159">
    <cfRule type="expression" dxfId="1796" priority="3024">
      <formula>nBIN1=FALSE</formula>
    </cfRule>
  </conditionalFormatting>
  <conditionalFormatting sqref="J161">
    <cfRule type="expression" dxfId="1795" priority="3023">
      <formula>nBIN1=FALSE</formula>
    </cfRule>
  </conditionalFormatting>
  <conditionalFormatting sqref="J163">
    <cfRule type="expression" dxfId="1794" priority="3022">
      <formula>nBIN1=FALSE</formula>
    </cfRule>
  </conditionalFormatting>
  <conditionalFormatting sqref="J168">
    <cfRule type="expression" dxfId="1793" priority="3021">
      <formula>nBIN1=FALSE</formula>
    </cfRule>
  </conditionalFormatting>
  <conditionalFormatting sqref="J171:J173">
    <cfRule type="expression" dxfId="1792" priority="3020">
      <formula>nBIN1=FALSE</formula>
    </cfRule>
  </conditionalFormatting>
  <conditionalFormatting sqref="J175">
    <cfRule type="expression" dxfId="1791" priority="3019">
      <formula>nBIN1=FALSE</formula>
    </cfRule>
  </conditionalFormatting>
  <conditionalFormatting sqref="J178:J180">
    <cfRule type="expression" dxfId="1790" priority="3018">
      <formula>nBIN1=FALSE</formula>
    </cfRule>
  </conditionalFormatting>
  <conditionalFormatting sqref="J183:J185">
    <cfRule type="expression" dxfId="1789" priority="3017">
      <formula>nBIN1=FALSE</formula>
    </cfRule>
  </conditionalFormatting>
  <conditionalFormatting sqref="J188:J189">
    <cfRule type="expression" dxfId="1788" priority="3016">
      <formula>nBIN1=FALSE</formula>
    </cfRule>
  </conditionalFormatting>
  <conditionalFormatting sqref="J192">
    <cfRule type="expression" dxfId="1787" priority="3015">
      <formula>nBIN1=FALSE</formula>
    </cfRule>
  </conditionalFormatting>
  <conditionalFormatting sqref="J195:J196">
    <cfRule type="expression" dxfId="1786" priority="3014">
      <formula>nBIN1=FALSE</formula>
    </cfRule>
  </conditionalFormatting>
  <conditionalFormatting sqref="J199:J202">
    <cfRule type="expression" dxfId="1785" priority="3013">
      <formula>nBIN1=FALSE</formula>
    </cfRule>
  </conditionalFormatting>
  <conditionalFormatting sqref="J205:J207">
    <cfRule type="expression" dxfId="1784" priority="3012">
      <formula>nBIN1=FALSE</formula>
    </cfRule>
  </conditionalFormatting>
  <conditionalFormatting sqref="J209">
    <cfRule type="expression" dxfId="1783" priority="3011">
      <formula>nBIN1=FALSE</formula>
    </cfRule>
  </conditionalFormatting>
  <conditionalFormatting sqref="J212:J214">
    <cfRule type="expression" dxfId="1782" priority="3010">
      <formula>nBIN1=FALSE</formula>
    </cfRule>
  </conditionalFormatting>
  <conditionalFormatting sqref="J216">
    <cfRule type="expression" dxfId="1781" priority="3009">
      <formula>nBIN1=FALSE</formula>
    </cfRule>
  </conditionalFormatting>
  <conditionalFormatting sqref="J219:J222">
    <cfRule type="expression" dxfId="1780" priority="3008">
      <formula>nBIN1=FALSE</formula>
    </cfRule>
  </conditionalFormatting>
  <conditionalFormatting sqref="J225">
    <cfRule type="expression" dxfId="1779" priority="3007">
      <formula>nBIN1=FALSE</formula>
    </cfRule>
  </conditionalFormatting>
  <conditionalFormatting sqref="J226:J228">
    <cfRule type="expression" dxfId="1778" priority="3006">
      <formula>nBIN1=FALSE</formula>
    </cfRule>
  </conditionalFormatting>
  <conditionalFormatting sqref="J231:J232">
    <cfRule type="expression" dxfId="1777" priority="3005">
      <formula>nBIN1=FALSE</formula>
    </cfRule>
  </conditionalFormatting>
  <conditionalFormatting sqref="J237">
    <cfRule type="expression" dxfId="1776" priority="3004">
      <formula>nBIN1=FALSE</formula>
    </cfRule>
  </conditionalFormatting>
  <conditionalFormatting sqref="J240">
    <cfRule type="expression" dxfId="1775" priority="3003">
      <formula>nBIN1=FALSE</formula>
    </cfRule>
  </conditionalFormatting>
  <conditionalFormatting sqref="J243">
    <cfRule type="expression" dxfId="1774" priority="3002">
      <formula>nBIN1=FALSE</formula>
    </cfRule>
  </conditionalFormatting>
  <conditionalFormatting sqref="J246">
    <cfRule type="expression" dxfId="1773" priority="3001">
      <formula>nBIN1=FALSE</formula>
    </cfRule>
  </conditionalFormatting>
  <conditionalFormatting sqref="J249:J250">
    <cfRule type="expression" dxfId="1772" priority="3000">
      <formula>nBIN1=FALSE</formula>
    </cfRule>
  </conditionalFormatting>
  <conditionalFormatting sqref="J253:J254">
    <cfRule type="expression" dxfId="1771" priority="2999">
      <formula>nBIN1=FALSE</formula>
    </cfRule>
  </conditionalFormatting>
  <conditionalFormatting sqref="J257:J259">
    <cfRule type="expression" dxfId="1770" priority="2998">
      <formula>nBIN1=FALSE</formula>
    </cfRule>
  </conditionalFormatting>
  <conditionalFormatting sqref="J262:J265">
    <cfRule type="expression" dxfId="1769" priority="2997">
      <formula>nBIN1=FALSE</formula>
    </cfRule>
  </conditionalFormatting>
  <conditionalFormatting sqref="G15">
    <cfRule type="cellIs" dxfId="1768" priority="2250" operator="equal">
      <formula>"voldaan"</formula>
    </cfRule>
  </conditionalFormatting>
  <conditionalFormatting sqref="G15">
    <cfRule type="cellIs" dxfId="1767" priority="2251" operator="equal">
      <formula>"uitstekend"</formula>
    </cfRule>
    <cfRule type="cellIs" dxfId="1766" priority="2252" operator="equal">
      <formula>"goed"</formula>
    </cfRule>
    <cfRule type="cellIs" dxfId="1765" priority="2253" operator="equal">
      <formula>"niet voldaan"</formula>
    </cfRule>
    <cfRule type="expression" dxfId="1764" priority="2254">
      <formula>G15="beter"</formula>
    </cfRule>
  </conditionalFormatting>
  <conditionalFormatting sqref="G15">
    <cfRule type="cellIs" dxfId="1763" priority="2255" operator="equal">
      <formula>"vrij"</formula>
    </cfRule>
    <cfRule type="cellIs" dxfId="1762" priority="2256" operator="equal">
      <formula>"verplicht"</formula>
    </cfRule>
  </conditionalFormatting>
  <conditionalFormatting sqref="G34">
    <cfRule type="expression" dxfId="1761" priority="2249">
      <formula>nBIN1=FALSE</formula>
    </cfRule>
  </conditionalFormatting>
  <conditionalFormatting sqref="G10">
    <cfRule type="cellIs" dxfId="1760" priority="2242" operator="equal">
      <formula>"voldaan"</formula>
    </cfRule>
    <cfRule type="cellIs" dxfId="1759" priority="2243" operator="equal">
      <formula>"uitstekend"</formula>
    </cfRule>
    <cfRule type="cellIs" dxfId="1758" priority="2244" operator="equal">
      <formula>"goed"</formula>
    </cfRule>
    <cfRule type="cellIs" dxfId="1757" priority="2245" operator="equal">
      <formula>"niet voldaan"</formula>
    </cfRule>
    <cfRule type="expression" dxfId="1756" priority="2246">
      <formula>G10="beter"</formula>
    </cfRule>
    <cfRule type="cellIs" dxfId="1755" priority="2247" operator="equal">
      <formula>"vrij"</formula>
    </cfRule>
    <cfRule type="cellIs" dxfId="1754" priority="2248" operator="equal">
      <formula>"verplicht"</formula>
    </cfRule>
  </conditionalFormatting>
  <conditionalFormatting sqref="G18">
    <cfRule type="cellIs" dxfId="1753" priority="2235" operator="equal">
      <formula>"voldaan"</formula>
    </cfRule>
  </conditionalFormatting>
  <conditionalFormatting sqref="G18">
    <cfRule type="cellIs" dxfId="1752" priority="2236" operator="equal">
      <formula>"uitstekend"</formula>
    </cfRule>
    <cfRule type="cellIs" dxfId="1751" priority="2237" operator="equal">
      <formula>"goed"</formula>
    </cfRule>
    <cfRule type="cellIs" dxfId="1750" priority="2238" operator="equal">
      <formula>"niet voldaan"</formula>
    </cfRule>
    <cfRule type="expression" dxfId="1749" priority="2239">
      <formula>G18="beter"</formula>
    </cfRule>
  </conditionalFormatting>
  <conditionalFormatting sqref="G18">
    <cfRule type="cellIs" dxfId="1748" priority="2240" operator="equal">
      <formula>"vrij"</formula>
    </cfRule>
    <cfRule type="cellIs" dxfId="1747" priority="2241" operator="equal">
      <formula>"verplicht"</formula>
    </cfRule>
  </conditionalFormatting>
  <conditionalFormatting sqref="G21">
    <cfRule type="cellIs" dxfId="1746" priority="2228" operator="equal">
      <formula>"voldaan"</formula>
    </cfRule>
  </conditionalFormatting>
  <conditionalFormatting sqref="G21">
    <cfRule type="cellIs" dxfId="1745" priority="2229" operator="equal">
      <formula>"uitstekend"</formula>
    </cfRule>
    <cfRule type="cellIs" dxfId="1744" priority="2230" operator="equal">
      <formula>"goed"</formula>
    </cfRule>
    <cfRule type="cellIs" dxfId="1743" priority="2231" operator="equal">
      <formula>"niet voldaan"</formula>
    </cfRule>
    <cfRule type="expression" dxfId="1742" priority="2232">
      <formula>G21="beter"</formula>
    </cfRule>
  </conditionalFormatting>
  <conditionalFormatting sqref="G21">
    <cfRule type="cellIs" dxfId="1741" priority="2233" operator="equal">
      <formula>"vrij"</formula>
    </cfRule>
    <cfRule type="cellIs" dxfId="1740" priority="2234" operator="equal">
      <formula>"verplicht"</formula>
    </cfRule>
  </conditionalFormatting>
  <conditionalFormatting sqref="G24">
    <cfRule type="cellIs" dxfId="1739" priority="2221" operator="equal">
      <formula>"voldaan"</formula>
    </cfRule>
  </conditionalFormatting>
  <conditionalFormatting sqref="G24">
    <cfRule type="cellIs" dxfId="1738" priority="2222" operator="equal">
      <formula>"uitstekend"</formula>
    </cfRule>
    <cfRule type="cellIs" dxfId="1737" priority="2223" operator="equal">
      <formula>"goed"</formula>
    </cfRule>
    <cfRule type="cellIs" dxfId="1736" priority="2224" operator="equal">
      <formula>"niet voldaan"</formula>
    </cfRule>
    <cfRule type="expression" dxfId="1735" priority="2225">
      <formula>G24="beter"</formula>
    </cfRule>
  </conditionalFormatting>
  <conditionalFormatting sqref="G24">
    <cfRule type="cellIs" dxfId="1734" priority="2226" operator="equal">
      <formula>"vrij"</formula>
    </cfRule>
    <cfRule type="cellIs" dxfId="1733" priority="2227" operator="equal">
      <formula>"verplicht"</formula>
    </cfRule>
  </conditionalFormatting>
  <conditionalFormatting sqref="M55 M58 M61:M62 M65 M68:M69 M75 M72:M73">
    <cfRule type="expression" dxfId="1732" priority="185">
      <formula>nBIN1=FALSE</formula>
    </cfRule>
  </conditionalFormatting>
  <conditionalFormatting sqref="M80">
    <cfRule type="expression" dxfId="1731" priority="184">
      <formula>nBIN1=FALSE</formula>
    </cfRule>
  </conditionalFormatting>
  <conditionalFormatting sqref="M96 M98:M100">
    <cfRule type="expression" dxfId="1730" priority="182">
      <formula>nBIN1=FALSE</formula>
    </cfRule>
  </conditionalFormatting>
  <conditionalFormatting sqref="M132">
    <cfRule type="expression" dxfId="1729" priority="180">
      <formula>nBIN1=FALSE</formula>
    </cfRule>
  </conditionalFormatting>
  <conditionalFormatting sqref="M90:M93">
    <cfRule type="expression" dxfId="1728" priority="183">
      <formula>nBIN1=FALSE</formula>
    </cfRule>
  </conditionalFormatting>
  <conditionalFormatting sqref="M113:M122">
    <cfRule type="expression" dxfId="1727" priority="181">
      <formula>nBIN1=FALSE</formula>
    </cfRule>
  </conditionalFormatting>
  <conditionalFormatting sqref="M135">
    <cfRule type="expression" dxfId="1726" priority="179">
      <formula>nBIN1=FALSE</formula>
    </cfRule>
  </conditionalFormatting>
  <conditionalFormatting sqref="M144:M146">
    <cfRule type="expression" dxfId="1725" priority="178">
      <formula>nBIN1=FALSE</formula>
    </cfRule>
  </conditionalFormatting>
  <conditionalFormatting sqref="M141">
    <cfRule type="expression" dxfId="1724" priority="177">
      <formula>nBIN1=FALSE</formula>
    </cfRule>
  </conditionalFormatting>
  <conditionalFormatting sqref="M188:M189">
    <cfRule type="expression" dxfId="1723" priority="172">
      <formula>nBIN1=FALSE</formula>
    </cfRule>
  </conditionalFormatting>
  <conditionalFormatting sqref="M168">
    <cfRule type="expression" dxfId="1722" priority="176">
      <formula>nBIN1=FALSE</formula>
    </cfRule>
  </conditionalFormatting>
  <conditionalFormatting sqref="M171:M172">
    <cfRule type="expression" dxfId="1721" priority="175">
      <formula>nBIN1=FALSE</formula>
    </cfRule>
  </conditionalFormatting>
  <conditionalFormatting sqref="M178:M180">
    <cfRule type="expression" dxfId="1720" priority="174">
      <formula>nBIN1=FALSE</formula>
    </cfRule>
  </conditionalFormatting>
  <conditionalFormatting sqref="M183:M185">
    <cfRule type="expression" dxfId="1719" priority="173">
      <formula>nBIN1=FALSE</formula>
    </cfRule>
  </conditionalFormatting>
  <conditionalFormatting sqref="M201:M202">
    <cfRule type="expression" dxfId="1718" priority="169">
      <formula>nBIN1=FALSE</formula>
    </cfRule>
  </conditionalFormatting>
  <conditionalFormatting sqref="M195:M196">
    <cfRule type="expression" dxfId="1717" priority="171">
      <formula>nBIN1=FALSE</formula>
    </cfRule>
  </conditionalFormatting>
  <conditionalFormatting sqref="M199:M200">
    <cfRule type="expression" dxfId="1716" priority="170">
      <formula>nBIN1=FALSE</formula>
    </cfRule>
  </conditionalFormatting>
  <conditionalFormatting sqref="M205">
    <cfRule type="expression" dxfId="1715" priority="168">
      <formula>nBIN1=FALSE</formula>
    </cfRule>
  </conditionalFormatting>
  <conditionalFormatting sqref="M212:M214">
    <cfRule type="expression" dxfId="1714" priority="167">
      <formula>nBIN1=FALSE</formula>
    </cfRule>
  </conditionalFormatting>
  <conditionalFormatting sqref="M219:M222">
    <cfRule type="expression" dxfId="1713" priority="166">
      <formula>nBIN1=FALSE</formula>
    </cfRule>
  </conditionalFormatting>
  <conditionalFormatting sqref="M225:M228">
    <cfRule type="expression" dxfId="1712" priority="165">
      <formula>nBIN1=FALSE</formula>
    </cfRule>
  </conditionalFormatting>
  <conditionalFormatting sqref="M50">
    <cfRule type="expression" dxfId="1711" priority="164">
      <formula>nBIN1=FALSE</formula>
    </cfRule>
  </conditionalFormatting>
  <conditionalFormatting sqref="M66">
    <cfRule type="expression" dxfId="1710" priority="163">
      <formula>nBIN1=FALSE</formula>
    </cfRule>
  </conditionalFormatting>
  <conditionalFormatting sqref="M63">
    <cfRule type="expression" dxfId="1709" priority="162">
      <formula>nBIN1=FALSE</formula>
    </cfRule>
  </conditionalFormatting>
  <conditionalFormatting sqref="M51">
    <cfRule type="expression" dxfId="1708" priority="161">
      <formula>nBIN1=FALSE</formula>
    </cfRule>
  </conditionalFormatting>
  <conditionalFormatting sqref="M56">
    <cfRule type="expression" dxfId="1707" priority="160">
      <formula>nBIN1=FALSE</formula>
    </cfRule>
  </conditionalFormatting>
  <conditionalFormatting sqref="M78">
    <cfRule type="expression" dxfId="1706" priority="159">
      <formula>nBIN1=FALSE</formula>
    </cfRule>
  </conditionalFormatting>
  <conditionalFormatting sqref="M88">
    <cfRule type="expression" dxfId="1705" priority="158">
      <formula>nBIN1=FALSE</formula>
    </cfRule>
  </conditionalFormatting>
  <conditionalFormatting sqref="M94">
    <cfRule type="expression" dxfId="1704" priority="157">
      <formula>nBIN1=FALSE</formula>
    </cfRule>
  </conditionalFormatting>
  <conditionalFormatting sqref="M130">
    <cfRule type="expression" dxfId="1703" priority="156">
      <formula>nBIN1=FALSE</formula>
    </cfRule>
  </conditionalFormatting>
  <conditionalFormatting sqref="M123">
    <cfRule type="expression" dxfId="1702" priority="155">
      <formula>nBIN1=FALSE</formula>
    </cfRule>
  </conditionalFormatting>
  <conditionalFormatting sqref="M111">
    <cfRule type="expression" dxfId="1701" priority="154">
      <formula>nBIN1=FALSE</formula>
    </cfRule>
  </conditionalFormatting>
  <conditionalFormatting sqref="M139">
    <cfRule type="expression" dxfId="1700" priority="153">
      <formula>nBIN1=FALSE</formula>
    </cfRule>
  </conditionalFormatting>
  <conditionalFormatting sqref="M133">
    <cfRule type="expression" dxfId="1699" priority="152">
      <formula>nBIN1=FALSE</formula>
    </cfRule>
  </conditionalFormatting>
  <conditionalFormatting sqref="M142">
    <cfRule type="expression" dxfId="1698" priority="151">
      <formula>nBIN1=FALSE</formula>
    </cfRule>
  </conditionalFormatting>
  <conditionalFormatting sqref="M147">
    <cfRule type="expression" dxfId="1697" priority="150">
      <formula>nBIN1=FALSE</formula>
    </cfRule>
  </conditionalFormatting>
  <conditionalFormatting sqref="M164">
    <cfRule type="expression" dxfId="1696" priority="149">
      <formula>nBIN1=FALSE</formula>
    </cfRule>
  </conditionalFormatting>
  <conditionalFormatting sqref="M166">
    <cfRule type="expression" dxfId="1695" priority="148">
      <formula>nBIN1=FALSE</formula>
    </cfRule>
  </conditionalFormatting>
  <conditionalFormatting sqref="M169">
    <cfRule type="expression" dxfId="1694" priority="147">
      <formula>nBIN1=FALSE</formula>
    </cfRule>
  </conditionalFormatting>
  <conditionalFormatting sqref="M176">
    <cfRule type="expression" dxfId="1693" priority="146">
      <formula>nBIN1=FALSE</formula>
    </cfRule>
  </conditionalFormatting>
  <conditionalFormatting sqref="M181">
    <cfRule type="expression" dxfId="1692" priority="145">
      <formula>nBIN1=FALSE</formula>
    </cfRule>
  </conditionalFormatting>
  <conditionalFormatting sqref="M186">
    <cfRule type="expression" dxfId="1691" priority="144">
      <formula>nBIN1=FALSE</formula>
    </cfRule>
  </conditionalFormatting>
  <conditionalFormatting sqref="M190">
    <cfRule type="expression" dxfId="1690" priority="143">
      <formula>nBIN1=FALSE</formula>
    </cfRule>
  </conditionalFormatting>
  <conditionalFormatting sqref="M193">
    <cfRule type="expression" dxfId="1689" priority="142">
      <formula>nBIN1=FALSE</formula>
    </cfRule>
  </conditionalFormatting>
  <conditionalFormatting sqref="M197">
    <cfRule type="expression" dxfId="1688" priority="141">
      <formula>nBIN1=FALSE</formula>
    </cfRule>
  </conditionalFormatting>
  <conditionalFormatting sqref="M203">
    <cfRule type="expression" dxfId="1687" priority="140">
      <formula>nBIN1=FALSE</formula>
    </cfRule>
  </conditionalFormatting>
  <conditionalFormatting sqref="M210">
    <cfRule type="expression" dxfId="1686" priority="139">
      <formula>nBIN1=FALSE</formula>
    </cfRule>
  </conditionalFormatting>
  <conditionalFormatting sqref="M217">
    <cfRule type="expression" dxfId="1685" priority="138">
      <formula>nBIN1=FALSE</formula>
    </cfRule>
  </conditionalFormatting>
  <conditionalFormatting sqref="M223">
    <cfRule type="expression" dxfId="1684" priority="137">
      <formula>nBIN1=FALSE</formula>
    </cfRule>
  </conditionalFormatting>
  <conditionalFormatting sqref="M229">
    <cfRule type="expression" dxfId="1683" priority="136">
      <formula>nBIN1=FALSE</formula>
    </cfRule>
  </conditionalFormatting>
  <conditionalFormatting sqref="M235">
    <cfRule type="expression" dxfId="1682" priority="135">
      <formula>nBIN1=FALSE</formula>
    </cfRule>
  </conditionalFormatting>
  <conditionalFormatting sqref="M126">
    <cfRule type="expression" dxfId="1681" priority="134">
      <formula>nBIN1=FALSE</formula>
    </cfRule>
  </conditionalFormatting>
  <conditionalFormatting sqref="M125">
    <cfRule type="expression" dxfId="1680" priority="133">
      <formula>nBIN1=FALSE</formula>
    </cfRule>
  </conditionalFormatting>
  <conditionalFormatting sqref="M8">
    <cfRule type="cellIs" dxfId="1679" priority="132" operator="equal">
      <formula>"nok"</formula>
    </cfRule>
  </conditionalFormatting>
  <conditionalFormatting sqref="M8">
    <cfRule type="cellIs" dxfId="1678" priority="131" operator="equal">
      <formula>"niet voldaan"</formula>
    </cfRule>
  </conditionalFormatting>
  <conditionalFormatting sqref="M11">
    <cfRule type="cellIs" dxfId="1677" priority="130" operator="equal">
      <formula>"nok"</formula>
    </cfRule>
  </conditionalFormatting>
  <conditionalFormatting sqref="M11">
    <cfRule type="cellIs" dxfId="1676" priority="129" operator="equal">
      <formula>"niet voldaan"</formula>
    </cfRule>
  </conditionalFormatting>
  <conditionalFormatting sqref="M16">
    <cfRule type="cellIs" dxfId="1675" priority="128" operator="equal">
      <formula>"nok"</formula>
    </cfRule>
  </conditionalFormatting>
  <conditionalFormatting sqref="M16">
    <cfRule type="cellIs" dxfId="1674" priority="127" operator="equal">
      <formula>"niet voldaan"</formula>
    </cfRule>
  </conditionalFormatting>
  <conditionalFormatting sqref="M19">
    <cfRule type="cellIs" dxfId="1673" priority="126" operator="equal">
      <formula>"nok"</formula>
    </cfRule>
  </conditionalFormatting>
  <conditionalFormatting sqref="M19">
    <cfRule type="cellIs" dxfId="1672" priority="125" operator="equal">
      <formula>"niet voldaan"</formula>
    </cfRule>
  </conditionalFormatting>
  <conditionalFormatting sqref="M22">
    <cfRule type="cellIs" dxfId="1671" priority="124" operator="equal">
      <formula>"nok"</formula>
    </cfRule>
  </conditionalFormatting>
  <conditionalFormatting sqref="M22">
    <cfRule type="cellIs" dxfId="1670" priority="123" operator="equal">
      <formula>"niet voldaan"</formula>
    </cfRule>
  </conditionalFormatting>
  <conditionalFormatting sqref="M25">
    <cfRule type="cellIs" dxfId="1669" priority="122" operator="equal">
      <formula>"nok"</formula>
    </cfRule>
  </conditionalFormatting>
  <conditionalFormatting sqref="M25">
    <cfRule type="cellIs" dxfId="1668" priority="121" operator="equal">
      <formula>"niet voldaan"</formula>
    </cfRule>
  </conditionalFormatting>
  <conditionalFormatting sqref="M31">
    <cfRule type="cellIs" dxfId="1667" priority="120" operator="equal">
      <formula>"nok"</formula>
    </cfRule>
  </conditionalFormatting>
  <conditionalFormatting sqref="M31">
    <cfRule type="cellIs" dxfId="1666" priority="119" operator="equal">
      <formula>"niet voldaan"</formula>
    </cfRule>
  </conditionalFormatting>
  <conditionalFormatting sqref="M35">
    <cfRule type="cellIs" dxfId="1665" priority="118" operator="equal">
      <formula>"nok"</formula>
    </cfRule>
  </conditionalFormatting>
  <conditionalFormatting sqref="M35">
    <cfRule type="cellIs" dxfId="1664" priority="117" operator="equal">
      <formula>"niet voldaan"</formula>
    </cfRule>
  </conditionalFormatting>
  <conditionalFormatting sqref="M38">
    <cfRule type="cellIs" dxfId="1663" priority="116" operator="equal">
      <formula>"nok"</formula>
    </cfRule>
  </conditionalFormatting>
  <conditionalFormatting sqref="M38">
    <cfRule type="cellIs" dxfId="1662" priority="115" operator="equal">
      <formula>"niet voldaan"</formula>
    </cfRule>
  </conditionalFormatting>
  <conditionalFormatting sqref="M42">
    <cfRule type="cellIs" dxfId="1661" priority="114" operator="equal">
      <formula>"nok"</formula>
    </cfRule>
  </conditionalFormatting>
  <conditionalFormatting sqref="M42">
    <cfRule type="cellIs" dxfId="1660" priority="113" operator="equal">
      <formula>"niet voldaan"</formula>
    </cfRule>
  </conditionalFormatting>
  <conditionalFormatting sqref="M45">
    <cfRule type="cellIs" dxfId="1659" priority="112" operator="equal">
      <formula>"nok"</formula>
    </cfRule>
  </conditionalFormatting>
  <conditionalFormatting sqref="M45">
    <cfRule type="cellIs" dxfId="1658" priority="111" operator="equal">
      <formula>"niet voldaan"</formula>
    </cfRule>
  </conditionalFormatting>
  <conditionalFormatting sqref="M48">
    <cfRule type="cellIs" dxfId="1657" priority="110" operator="equal">
      <formula>"nok"</formula>
    </cfRule>
  </conditionalFormatting>
  <conditionalFormatting sqref="M48">
    <cfRule type="cellIs" dxfId="1656" priority="109" operator="equal">
      <formula>"niet voldaan"</formula>
    </cfRule>
  </conditionalFormatting>
  <conditionalFormatting sqref="M52">
    <cfRule type="cellIs" dxfId="1655" priority="108" operator="equal">
      <formula>"nok"</formula>
    </cfRule>
  </conditionalFormatting>
  <conditionalFormatting sqref="M52">
    <cfRule type="cellIs" dxfId="1654" priority="107" operator="equal">
      <formula>"niet voldaan"</formula>
    </cfRule>
  </conditionalFormatting>
  <conditionalFormatting sqref="M57">
    <cfRule type="cellIs" dxfId="1653" priority="106" operator="equal">
      <formula>"nok"</formula>
    </cfRule>
  </conditionalFormatting>
  <conditionalFormatting sqref="M57">
    <cfRule type="cellIs" dxfId="1652" priority="105" operator="equal">
      <formula>"niet voldaan"</formula>
    </cfRule>
  </conditionalFormatting>
  <conditionalFormatting sqref="M60">
    <cfRule type="cellIs" dxfId="1651" priority="104" operator="equal">
      <formula>"nok"</formula>
    </cfRule>
  </conditionalFormatting>
  <conditionalFormatting sqref="M60">
    <cfRule type="cellIs" dxfId="1650" priority="103" operator="equal">
      <formula>"niet voldaan"</formula>
    </cfRule>
  </conditionalFormatting>
  <conditionalFormatting sqref="M64">
    <cfRule type="cellIs" dxfId="1649" priority="102" operator="equal">
      <formula>"nok"</formula>
    </cfRule>
  </conditionalFormatting>
  <conditionalFormatting sqref="M64">
    <cfRule type="cellIs" dxfId="1648" priority="101" operator="equal">
      <formula>"niet voldaan"</formula>
    </cfRule>
  </conditionalFormatting>
  <conditionalFormatting sqref="M67">
    <cfRule type="cellIs" dxfId="1647" priority="100" operator="equal">
      <formula>"nok"</formula>
    </cfRule>
  </conditionalFormatting>
  <conditionalFormatting sqref="M67">
    <cfRule type="cellIs" dxfId="1646" priority="99" operator="equal">
      <formula>"niet voldaan"</formula>
    </cfRule>
  </conditionalFormatting>
  <conditionalFormatting sqref="M70">
    <cfRule type="cellIs" dxfId="1645" priority="98" operator="equal">
      <formula>"nok"</formula>
    </cfRule>
  </conditionalFormatting>
  <conditionalFormatting sqref="M70">
    <cfRule type="cellIs" dxfId="1644" priority="97" operator="equal">
      <formula>"niet voldaan"</formula>
    </cfRule>
  </conditionalFormatting>
  <conditionalFormatting sqref="M74">
    <cfRule type="cellIs" dxfId="1643" priority="96" operator="equal">
      <formula>"nok"</formula>
    </cfRule>
  </conditionalFormatting>
  <conditionalFormatting sqref="M74">
    <cfRule type="cellIs" dxfId="1642" priority="95" operator="equal">
      <formula>"niet voldaan"</formula>
    </cfRule>
  </conditionalFormatting>
  <conditionalFormatting sqref="M79">
    <cfRule type="cellIs" dxfId="1641" priority="94" operator="equal">
      <formula>"nok"</formula>
    </cfRule>
  </conditionalFormatting>
  <conditionalFormatting sqref="M79">
    <cfRule type="cellIs" dxfId="1640" priority="93" operator="equal">
      <formula>"niet voldaan"</formula>
    </cfRule>
  </conditionalFormatting>
  <conditionalFormatting sqref="M89">
    <cfRule type="cellIs" dxfId="1639" priority="92" operator="equal">
      <formula>"nok"</formula>
    </cfRule>
  </conditionalFormatting>
  <conditionalFormatting sqref="M89">
    <cfRule type="cellIs" dxfId="1638" priority="91" operator="equal">
      <formula>"niet voldaan"</formula>
    </cfRule>
  </conditionalFormatting>
  <conditionalFormatting sqref="M95">
    <cfRule type="cellIs" dxfId="1637" priority="90" operator="equal">
      <formula>"nok"</formula>
    </cfRule>
  </conditionalFormatting>
  <conditionalFormatting sqref="M95">
    <cfRule type="cellIs" dxfId="1636" priority="89" operator="equal">
      <formula>"niet voldaan"</formula>
    </cfRule>
  </conditionalFormatting>
  <conditionalFormatting sqref="M101">
    <cfRule type="cellIs" dxfId="1635" priority="88" operator="equal">
      <formula>"nok"</formula>
    </cfRule>
  </conditionalFormatting>
  <conditionalFormatting sqref="M101">
    <cfRule type="cellIs" dxfId="1634" priority="87" operator="equal">
      <formula>"niet voldaan"</formula>
    </cfRule>
  </conditionalFormatting>
  <conditionalFormatting sqref="M103">
    <cfRule type="cellIs" dxfId="1633" priority="86" operator="equal">
      <formula>"nok"</formula>
    </cfRule>
  </conditionalFormatting>
  <conditionalFormatting sqref="M103">
    <cfRule type="cellIs" dxfId="1632" priority="85" operator="equal">
      <formula>"niet voldaan"</formula>
    </cfRule>
  </conditionalFormatting>
  <conditionalFormatting sqref="M105">
    <cfRule type="cellIs" dxfId="1631" priority="84" operator="equal">
      <formula>"nok"</formula>
    </cfRule>
  </conditionalFormatting>
  <conditionalFormatting sqref="M105">
    <cfRule type="cellIs" dxfId="1630" priority="83" operator="equal">
      <formula>"niet voldaan"</formula>
    </cfRule>
  </conditionalFormatting>
  <conditionalFormatting sqref="M107">
    <cfRule type="cellIs" dxfId="1629" priority="82" operator="equal">
      <formula>"nok"</formula>
    </cfRule>
  </conditionalFormatting>
  <conditionalFormatting sqref="M107">
    <cfRule type="cellIs" dxfId="1628" priority="81" operator="equal">
      <formula>"niet voldaan"</formula>
    </cfRule>
  </conditionalFormatting>
  <conditionalFormatting sqref="M109">
    <cfRule type="cellIs" dxfId="1627" priority="80" operator="equal">
      <formula>"nok"</formula>
    </cfRule>
  </conditionalFormatting>
  <conditionalFormatting sqref="M109">
    <cfRule type="cellIs" dxfId="1626" priority="79" operator="equal">
      <formula>"niet voldaan"</formula>
    </cfRule>
  </conditionalFormatting>
  <conditionalFormatting sqref="M112">
    <cfRule type="cellIs" dxfId="1625" priority="78" operator="equal">
      <formula>"nok"</formula>
    </cfRule>
  </conditionalFormatting>
  <conditionalFormatting sqref="M112">
    <cfRule type="cellIs" dxfId="1624" priority="77" operator="equal">
      <formula>"niet voldaan"</formula>
    </cfRule>
  </conditionalFormatting>
  <conditionalFormatting sqref="M124">
    <cfRule type="cellIs" dxfId="1623" priority="76" operator="equal">
      <formula>"nok"</formula>
    </cfRule>
  </conditionalFormatting>
  <conditionalFormatting sqref="M124">
    <cfRule type="cellIs" dxfId="1622" priority="75" operator="equal">
      <formula>"niet voldaan"</formula>
    </cfRule>
  </conditionalFormatting>
  <conditionalFormatting sqref="M127">
    <cfRule type="cellIs" dxfId="1621" priority="74" operator="equal">
      <formula>"nok"</formula>
    </cfRule>
  </conditionalFormatting>
  <conditionalFormatting sqref="M127">
    <cfRule type="cellIs" dxfId="1620" priority="73" operator="equal">
      <formula>"niet voldaan"</formula>
    </cfRule>
  </conditionalFormatting>
  <conditionalFormatting sqref="M131">
    <cfRule type="cellIs" dxfId="1619" priority="72" operator="equal">
      <formula>"nok"</formula>
    </cfRule>
  </conditionalFormatting>
  <conditionalFormatting sqref="M131">
    <cfRule type="cellIs" dxfId="1618" priority="71" operator="equal">
      <formula>"niet voldaan"</formula>
    </cfRule>
  </conditionalFormatting>
  <conditionalFormatting sqref="M134">
    <cfRule type="cellIs" dxfId="1617" priority="70" operator="equal">
      <formula>"nok"</formula>
    </cfRule>
  </conditionalFormatting>
  <conditionalFormatting sqref="M134">
    <cfRule type="cellIs" dxfId="1616" priority="69" operator="equal">
      <formula>"niet voldaan"</formula>
    </cfRule>
  </conditionalFormatting>
  <conditionalFormatting sqref="M137">
    <cfRule type="cellIs" dxfId="1615" priority="68" operator="equal">
      <formula>"nok"</formula>
    </cfRule>
  </conditionalFormatting>
  <conditionalFormatting sqref="M137">
    <cfRule type="cellIs" dxfId="1614" priority="67" operator="equal">
      <formula>"niet voldaan"</formula>
    </cfRule>
  </conditionalFormatting>
  <conditionalFormatting sqref="M140">
    <cfRule type="cellIs" dxfId="1613" priority="66" operator="equal">
      <formula>"nok"</formula>
    </cfRule>
  </conditionalFormatting>
  <conditionalFormatting sqref="M140">
    <cfRule type="cellIs" dxfId="1612" priority="65" operator="equal">
      <formula>"niet voldaan"</formula>
    </cfRule>
  </conditionalFormatting>
  <conditionalFormatting sqref="M143">
    <cfRule type="cellIs" dxfId="1611" priority="64" operator="equal">
      <formula>"nok"</formula>
    </cfRule>
  </conditionalFormatting>
  <conditionalFormatting sqref="M143">
    <cfRule type="cellIs" dxfId="1610" priority="63" operator="equal">
      <formula>"niet voldaan"</formula>
    </cfRule>
  </conditionalFormatting>
  <conditionalFormatting sqref="M148">
    <cfRule type="cellIs" dxfId="1609" priority="62" operator="equal">
      <formula>"nok"</formula>
    </cfRule>
  </conditionalFormatting>
  <conditionalFormatting sqref="M148">
    <cfRule type="cellIs" dxfId="1608" priority="61" operator="equal">
      <formula>"niet voldaan"</formula>
    </cfRule>
  </conditionalFormatting>
  <conditionalFormatting sqref="M152">
    <cfRule type="cellIs" dxfId="1607" priority="60" operator="equal">
      <formula>"nok"</formula>
    </cfRule>
  </conditionalFormatting>
  <conditionalFormatting sqref="M152">
    <cfRule type="cellIs" dxfId="1606" priority="59" operator="equal">
      <formula>"niet voldaan"</formula>
    </cfRule>
  </conditionalFormatting>
  <conditionalFormatting sqref="M154">
    <cfRule type="cellIs" dxfId="1605" priority="58" operator="equal">
      <formula>"nok"</formula>
    </cfRule>
  </conditionalFormatting>
  <conditionalFormatting sqref="M154">
    <cfRule type="cellIs" dxfId="1604" priority="57" operator="equal">
      <formula>"niet voldaan"</formula>
    </cfRule>
  </conditionalFormatting>
  <conditionalFormatting sqref="M156">
    <cfRule type="cellIs" dxfId="1603" priority="56" operator="equal">
      <formula>"nok"</formula>
    </cfRule>
  </conditionalFormatting>
  <conditionalFormatting sqref="M156">
    <cfRule type="cellIs" dxfId="1602" priority="55" operator="equal">
      <formula>"niet voldaan"</formula>
    </cfRule>
  </conditionalFormatting>
  <conditionalFormatting sqref="M158">
    <cfRule type="cellIs" dxfId="1601" priority="54" operator="equal">
      <formula>"nok"</formula>
    </cfRule>
  </conditionalFormatting>
  <conditionalFormatting sqref="M158">
    <cfRule type="cellIs" dxfId="1600" priority="53" operator="equal">
      <formula>"niet voldaan"</formula>
    </cfRule>
  </conditionalFormatting>
  <conditionalFormatting sqref="M160">
    <cfRule type="cellIs" dxfId="1599" priority="52" operator="equal">
      <formula>"nok"</formula>
    </cfRule>
  </conditionalFormatting>
  <conditionalFormatting sqref="M160">
    <cfRule type="cellIs" dxfId="1598" priority="51" operator="equal">
      <formula>"niet voldaan"</formula>
    </cfRule>
  </conditionalFormatting>
  <conditionalFormatting sqref="M162">
    <cfRule type="cellIs" dxfId="1597" priority="50" operator="equal">
      <formula>"nok"</formula>
    </cfRule>
  </conditionalFormatting>
  <conditionalFormatting sqref="M162">
    <cfRule type="cellIs" dxfId="1596" priority="49" operator="equal">
      <formula>"niet voldaan"</formula>
    </cfRule>
  </conditionalFormatting>
  <conditionalFormatting sqref="M167">
    <cfRule type="cellIs" dxfId="1595" priority="48" operator="equal">
      <formula>"nok"</formula>
    </cfRule>
  </conditionalFormatting>
  <conditionalFormatting sqref="M167">
    <cfRule type="cellIs" dxfId="1594" priority="47" operator="equal">
      <formula>"niet voldaan"</formula>
    </cfRule>
  </conditionalFormatting>
  <conditionalFormatting sqref="M170">
    <cfRule type="cellIs" dxfId="1593" priority="46" operator="equal">
      <formula>"nok"</formula>
    </cfRule>
  </conditionalFormatting>
  <conditionalFormatting sqref="M170">
    <cfRule type="cellIs" dxfId="1592" priority="45" operator="equal">
      <formula>"niet voldaan"</formula>
    </cfRule>
  </conditionalFormatting>
  <conditionalFormatting sqref="M174">
    <cfRule type="cellIs" dxfId="1591" priority="44" operator="equal">
      <formula>"nok"</formula>
    </cfRule>
  </conditionalFormatting>
  <conditionalFormatting sqref="M174">
    <cfRule type="cellIs" dxfId="1590" priority="43" operator="equal">
      <formula>"niet voldaan"</formula>
    </cfRule>
  </conditionalFormatting>
  <conditionalFormatting sqref="M177">
    <cfRule type="cellIs" dxfId="1589" priority="42" operator="equal">
      <formula>"nok"</formula>
    </cfRule>
  </conditionalFormatting>
  <conditionalFormatting sqref="M177">
    <cfRule type="cellIs" dxfId="1588" priority="41" operator="equal">
      <formula>"niet voldaan"</formula>
    </cfRule>
  </conditionalFormatting>
  <conditionalFormatting sqref="M182">
    <cfRule type="cellIs" dxfId="1587" priority="40" operator="equal">
      <formula>"nok"</formula>
    </cfRule>
  </conditionalFormatting>
  <conditionalFormatting sqref="M182">
    <cfRule type="cellIs" dxfId="1586" priority="39" operator="equal">
      <formula>"niet voldaan"</formula>
    </cfRule>
  </conditionalFormatting>
  <conditionalFormatting sqref="M187">
    <cfRule type="cellIs" dxfId="1585" priority="38" operator="equal">
      <formula>"nok"</formula>
    </cfRule>
  </conditionalFormatting>
  <conditionalFormatting sqref="M187">
    <cfRule type="cellIs" dxfId="1584" priority="37" operator="equal">
      <formula>"niet voldaan"</formula>
    </cfRule>
  </conditionalFormatting>
  <conditionalFormatting sqref="M191">
    <cfRule type="cellIs" dxfId="1583" priority="36" operator="equal">
      <formula>"nok"</formula>
    </cfRule>
  </conditionalFormatting>
  <conditionalFormatting sqref="M191">
    <cfRule type="cellIs" dxfId="1582" priority="35" operator="equal">
      <formula>"niet voldaan"</formula>
    </cfRule>
  </conditionalFormatting>
  <conditionalFormatting sqref="M194">
    <cfRule type="cellIs" dxfId="1581" priority="34" operator="equal">
      <formula>"nok"</formula>
    </cfRule>
  </conditionalFormatting>
  <conditionalFormatting sqref="M194">
    <cfRule type="cellIs" dxfId="1580" priority="33" operator="equal">
      <formula>"niet voldaan"</formula>
    </cfRule>
  </conditionalFormatting>
  <conditionalFormatting sqref="M198">
    <cfRule type="cellIs" dxfId="1579" priority="32" operator="equal">
      <formula>"nok"</formula>
    </cfRule>
  </conditionalFormatting>
  <conditionalFormatting sqref="M198">
    <cfRule type="cellIs" dxfId="1578" priority="31" operator="equal">
      <formula>"niet voldaan"</formula>
    </cfRule>
  </conditionalFormatting>
  <conditionalFormatting sqref="M204">
    <cfRule type="cellIs" dxfId="1577" priority="30" operator="equal">
      <formula>"nok"</formula>
    </cfRule>
  </conditionalFormatting>
  <conditionalFormatting sqref="M204">
    <cfRule type="cellIs" dxfId="1576" priority="29" operator="equal">
      <formula>"niet voldaan"</formula>
    </cfRule>
  </conditionalFormatting>
  <conditionalFormatting sqref="M208">
    <cfRule type="cellIs" dxfId="1575" priority="28" operator="equal">
      <formula>"nok"</formula>
    </cfRule>
  </conditionalFormatting>
  <conditionalFormatting sqref="M208">
    <cfRule type="cellIs" dxfId="1574" priority="27" operator="equal">
      <formula>"niet voldaan"</formula>
    </cfRule>
  </conditionalFormatting>
  <conditionalFormatting sqref="M211">
    <cfRule type="cellIs" dxfId="1573" priority="26" operator="equal">
      <formula>"nok"</formula>
    </cfRule>
  </conditionalFormatting>
  <conditionalFormatting sqref="M211">
    <cfRule type="cellIs" dxfId="1572" priority="25" operator="equal">
      <formula>"niet voldaan"</formula>
    </cfRule>
  </conditionalFormatting>
  <conditionalFormatting sqref="M215">
    <cfRule type="cellIs" dxfId="1571" priority="24" operator="equal">
      <formula>"nok"</formula>
    </cfRule>
  </conditionalFormatting>
  <conditionalFormatting sqref="M215">
    <cfRule type="cellIs" dxfId="1570" priority="23" operator="equal">
      <formula>"niet voldaan"</formula>
    </cfRule>
  </conditionalFormatting>
  <conditionalFormatting sqref="M218">
    <cfRule type="cellIs" dxfId="1569" priority="22" operator="equal">
      <formula>"nok"</formula>
    </cfRule>
  </conditionalFormatting>
  <conditionalFormatting sqref="M218">
    <cfRule type="cellIs" dxfId="1568" priority="21" operator="equal">
      <formula>"niet voldaan"</formula>
    </cfRule>
  </conditionalFormatting>
  <conditionalFormatting sqref="M224">
    <cfRule type="cellIs" dxfId="1567" priority="20" operator="equal">
      <formula>"nok"</formula>
    </cfRule>
  </conditionalFormatting>
  <conditionalFormatting sqref="M224">
    <cfRule type="cellIs" dxfId="1566" priority="19" operator="equal">
      <formula>"niet voldaan"</formula>
    </cfRule>
  </conditionalFormatting>
  <conditionalFormatting sqref="M230">
    <cfRule type="cellIs" dxfId="1565" priority="18" operator="equal">
      <formula>"nok"</formula>
    </cfRule>
  </conditionalFormatting>
  <conditionalFormatting sqref="M230">
    <cfRule type="cellIs" dxfId="1564" priority="17" operator="equal">
      <formula>"niet voldaan"</formula>
    </cfRule>
  </conditionalFormatting>
  <conditionalFormatting sqref="M236">
    <cfRule type="cellIs" dxfId="1563" priority="16" operator="equal">
      <formula>"nok"</formula>
    </cfRule>
  </conditionalFormatting>
  <conditionalFormatting sqref="M236">
    <cfRule type="cellIs" dxfId="1562" priority="15" operator="equal">
      <formula>"niet voldaan"</formula>
    </cfRule>
  </conditionalFormatting>
  <conditionalFormatting sqref="M239">
    <cfRule type="cellIs" dxfId="1561" priority="14" operator="equal">
      <formula>"nok"</formula>
    </cfRule>
  </conditionalFormatting>
  <conditionalFormatting sqref="M239">
    <cfRule type="cellIs" dxfId="1560" priority="13" operator="equal">
      <formula>"niet voldaan"</formula>
    </cfRule>
  </conditionalFormatting>
  <conditionalFormatting sqref="M242">
    <cfRule type="cellIs" dxfId="1559" priority="12" operator="equal">
      <formula>"nok"</formula>
    </cfRule>
  </conditionalFormatting>
  <conditionalFormatting sqref="M242">
    <cfRule type="cellIs" dxfId="1558" priority="11" operator="equal">
      <formula>"niet voldaan"</formula>
    </cfRule>
  </conditionalFormatting>
  <conditionalFormatting sqref="M245">
    <cfRule type="cellIs" dxfId="1557" priority="10" operator="equal">
      <formula>"nok"</formula>
    </cfRule>
  </conditionalFormatting>
  <conditionalFormatting sqref="M245">
    <cfRule type="cellIs" dxfId="1556" priority="9" operator="equal">
      <formula>"niet voldaan"</formula>
    </cfRule>
  </conditionalFormatting>
  <conditionalFormatting sqref="M248">
    <cfRule type="cellIs" dxfId="1555" priority="8" operator="equal">
      <formula>"nok"</formula>
    </cfRule>
  </conditionalFormatting>
  <conditionalFormatting sqref="M248">
    <cfRule type="cellIs" dxfId="1554" priority="7" operator="equal">
      <formula>"niet voldaan"</formula>
    </cfRule>
  </conditionalFormatting>
  <conditionalFormatting sqref="M252">
    <cfRule type="cellIs" dxfId="1553" priority="6" operator="equal">
      <formula>"nok"</formula>
    </cfRule>
  </conditionalFormatting>
  <conditionalFormatting sqref="M252">
    <cfRule type="cellIs" dxfId="1552" priority="5" operator="equal">
      <formula>"niet voldaan"</formula>
    </cfRule>
  </conditionalFormatting>
  <conditionalFormatting sqref="M256">
    <cfRule type="cellIs" dxfId="1551" priority="4" operator="equal">
      <formula>"nok"</formula>
    </cfRule>
  </conditionalFormatting>
  <conditionalFormatting sqref="M256">
    <cfRule type="cellIs" dxfId="1550" priority="3" operator="equal">
      <formula>"niet voldaan"</formula>
    </cfRule>
  </conditionalFormatting>
  <conditionalFormatting sqref="M261">
    <cfRule type="cellIs" dxfId="1549" priority="2" operator="equal">
      <formula>"nok"</formula>
    </cfRule>
  </conditionalFormatting>
  <conditionalFormatting sqref="M261">
    <cfRule type="cellIs" dxfId="1548" priority="1" operator="equal">
      <formula>"niet voldaan"</formula>
    </cfRule>
  </conditionalFormatting>
  <dataValidations count="5">
    <dataValidation type="list" allowBlank="1" showInputMessage="1" showErrorMessage="1" sqref="G165:G166 G248 G242 G245" xr:uid="{00000000-0002-0000-0600-000000000000}">
      <formula1>ScoreBonus</formula1>
    </dataValidation>
    <dataValidation type="list" allowBlank="1" showInputMessage="1" showErrorMessage="1" sqref="G131 G239" xr:uid="{00000000-0002-0000-0600-000001000000}">
      <formula1>Scorewoord</formula1>
    </dataValidation>
    <dataValidation type="list" allowBlank="1" showInputMessage="1" showErrorMessage="1" sqref="G134" xr:uid="{00000000-0002-0000-0600-000002000000}">
      <formula1>ScoreBonus2</formula1>
    </dataValidation>
    <dataValidation type="list" allowBlank="1" showInputMessage="1" showErrorMessage="1" sqref="G75 G225:G229 G39 G49:G50 G55 G46 G43 G27 G65:G66 G68 G212:G214 G114 G36 G71:G72 G141:G142 G195 G168:G169 G62:G63 G103:G110 G192:G193 G146:G147 G237:G238 G240:G241 G246:G247 G249 G259:G260 G253:G254 G32:G33 G172:G175 G184:G186 G264 G137:G138 G135 G188:G189 G58:G59 G149:G150 G152:G163 G132:G133 G205:G206 G208:G209 G220" xr:uid="{00000000-0002-0000-0600-000003000000}">
      <formula1>"goed, beter, uitstekend, nvt"</formula1>
    </dataValidation>
    <dataValidation type="list" allowBlank="1" sqref="G136:G139 G23 G265 G196:G197 G128:G129 G207:G210 G40 G47:G48 G26 G125 G90:G94 G80:G88 G113 G262:G263 G9 G257:G258 G215:G217 G250:G251 G243:G244 G199:G203 G151 G96:G111 G144:G145 G178:G181 G115:G123 G61 G171 G69:G70 G12:G14 G174:G176 G255 G17:G18 G20 G53:G54 G231:G232 G37 G183 G219 G221:G223" xr:uid="{00000000-0002-0000-0600-000004000000}">
      <formula1>"voldaan, niet voldaan, nvt"</formula1>
    </dataValidation>
  </dataValidations>
  <pageMargins left="0.70866141732283472" right="0.70866141732283472" top="1.4960629921259843" bottom="0.98425196850393704" header="0.51181102362204722" footer="0.31496062992125984"/>
  <pageSetup paperSize="8" scale="67" fitToHeight="0" orientation="portrait" horizontalDpi="4294967293" r:id="rId1"/>
  <headerFooter scaleWithDoc="0">
    <oddHeader>&amp;L&amp;G</oddHeader>
    <oddFooter>&amp;L&amp;G&amp;C&amp;D&amp;R&amp;G</oddFooter>
  </headerFooter>
  <legacyDrawing r:id="rId2"/>
  <legacyDrawingHF r:id="rId3"/>
  <extLst>
    <ext xmlns:x14="http://schemas.microsoft.com/office/spreadsheetml/2009/9/main" uri="{78C0D931-6437-407d-A8EE-F0AAD7539E65}">
      <x14:conditionalFormattings>
        <x14:conditionalFormatting xmlns:xm="http://schemas.microsoft.com/office/excel/2006/main">
          <x14:cfRule type="expression" priority="4152" id="{82CE1DE2-3228-4E6B-8EF3-FB760A3F3289}">
            <xm:f>'bestand opzetten'!$E$13=TRUE</xm:f>
            <x14:dxf>
              <font>
                <color auto="1"/>
              </font>
            </x14:dxf>
          </x14:cfRule>
          <x14:cfRule type="expression" priority="4871" id="{61578ED4-CD15-4F1C-8D9E-5F5CAA63C767}">
            <xm:f>'bestand opzetten'!$E$13=FALSE</xm:f>
            <x14:dxf>
              <font>
                <color theme="0" tint="-0.24994659260841701"/>
              </font>
            </x14:dxf>
          </x14:cfRule>
          <xm:sqref>B102</xm:sqref>
        </x14:conditionalFormatting>
        <x14:conditionalFormatting xmlns:xm="http://schemas.microsoft.com/office/excel/2006/main">
          <x14:cfRule type="expression" priority="4997" id="{F1E007A2-11FF-4A94-B6AF-A5A98194BA59}">
            <xm:f>'bestand opzetten'!$E$21=FALSE</xm:f>
            <x14:dxf>
              <font>
                <color theme="0" tint="-0.24994659260841701"/>
              </font>
            </x14:dxf>
          </x14:cfRule>
          <xm:sqref>E32:F32 E36:F36 E43:F43 E46:F46 E58:F58 E65:F65 E75:F75 F33 F37 F47 E53:F55 E61:F62 E68:F69</xm:sqref>
        </x14:conditionalFormatting>
        <x14:conditionalFormatting xmlns:xm="http://schemas.microsoft.com/office/excel/2006/main">
          <x14:cfRule type="expression" priority="4996" id="{5EED8D54-9E63-4CB7-BCB9-F97A4E2B1151}">
            <xm:f>'bestand opzetten'!$E$21=FALSE</xm:f>
            <x14:dxf>
              <fill>
                <patternFill>
                  <bgColor theme="0" tint="-4.9989318521683403E-2"/>
                </patternFill>
              </fill>
            </x14:dxf>
          </x14:cfRule>
          <xm:sqref>E32:F32 E36:F36 E43:F43 E46:F46 E58:F58 E65:F65 E75:F75 F33 F37 F47 E53:F55 E61:F62 E68:F69</xm:sqref>
        </x14:conditionalFormatting>
        <x14:conditionalFormatting xmlns:xm="http://schemas.microsoft.com/office/excel/2006/main">
          <x14:cfRule type="expression" priority="4967" id="{DA25575A-B23E-47C0-BF7F-633612D58281}">
            <xm:f>'bestand opzetten'!$E$18=FALSE</xm:f>
            <x14:dxf>
              <font>
                <color theme="0" tint="-0.24994659260841701"/>
              </font>
            </x14:dxf>
          </x14:cfRule>
          <xm:sqref>E225:E228 E231:F232 E219:E222</xm:sqref>
        </x14:conditionalFormatting>
        <x14:conditionalFormatting xmlns:xm="http://schemas.microsoft.com/office/excel/2006/main">
          <x14:cfRule type="expression" priority="4933" id="{661A8F02-242C-4CC6-B042-5F3FE1647730}">
            <xm:f>'bestand opzetten'!$E$18=FALSE</xm:f>
            <x14:dxf>
              <font>
                <color theme="0" tint="-0.24994659260841701"/>
              </font>
              <fill>
                <patternFill>
                  <bgColor theme="0" tint="-4.9989318521683403E-2"/>
                </patternFill>
              </fill>
            </x14:dxf>
          </x14:cfRule>
          <xm:sqref>E225:E228 E231:F232 E219:E222</xm:sqref>
        </x14:conditionalFormatting>
        <x14:conditionalFormatting xmlns:xm="http://schemas.microsoft.com/office/excel/2006/main">
          <x14:cfRule type="expression" priority="5005" id="{F167823D-34D0-4A85-9455-BDB03CF1106F}">
            <xm:f>'bestand opzetten'!$E$15=FALSE</xm:f>
            <x14:dxf>
              <font>
                <color theme="0" tint="-0.24994659260841701"/>
              </font>
            </x14:dxf>
          </x14:cfRule>
          <xm:sqref>B39</xm:sqref>
        </x14:conditionalFormatting>
        <x14:conditionalFormatting xmlns:xm="http://schemas.microsoft.com/office/excel/2006/main">
          <x14:cfRule type="expression" priority="4202" id="{4067E045-6A7E-4E8F-8182-1C2A5B72E765}">
            <xm:f>'bestand opzetten'!$E$15=FALSE</xm:f>
            <x14:dxf>
              <font>
                <color theme="0" tint="-0.24994659260841701"/>
              </font>
            </x14:dxf>
          </x14:cfRule>
          <xm:sqref>C39</xm:sqref>
        </x14:conditionalFormatting>
        <x14:conditionalFormatting xmlns:xm="http://schemas.microsoft.com/office/excel/2006/main">
          <x14:cfRule type="expression" priority="4200" id="{B255ABC2-3076-426C-A670-BD99DD902A62}">
            <xm:f>'bestand opzetten'!$E$15=FALSE</xm:f>
            <x14:dxf>
              <font>
                <color theme="0" tint="-0.24994659260841701"/>
              </font>
            </x14:dxf>
          </x14:cfRule>
          <xm:sqref>C40</xm:sqref>
        </x14:conditionalFormatting>
        <x14:conditionalFormatting xmlns:xm="http://schemas.microsoft.com/office/excel/2006/main">
          <x14:cfRule type="expression" priority="4198" id="{550186F0-433C-4E32-BCB8-463B62A6EF10}">
            <xm:f>'bestand opzetten'!$E$15=FALSE</xm:f>
            <x14:dxf>
              <font>
                <color theme="0" tint="-0.24994659260841701"/>
              </font>
            </x14:dxf>
          </x14:cfRule>
          <xm:sqref>D39:D40</xm:sqref>
        </x14:conditionalFormatting>
        <x14:conditionalFormatting xmlns:xm="http://schemas.microsoft.com/office/excel/2006/main">
          <x14:cfRule type="expression" priority="4196" id="{785F0FDA-33B2-4FCC-A908-76AC13095188}">
            <xm:f>'bestand opzetten'!$E$15=FALSE</xm:f>
            <x14:dxf>
              <font>
                <color theme="0" tint="-0.24994659260841701"/>
              </font>
            </x14:dxf>
          </x14:cfRule>
          <xm:sqref>B40</xm:sqref>
        </x14:conditionalFormatting>
        <x14:conditionalFormatting xmlns:xm="http://schemas.microsoft.com/office/excel/2006/main">
          <x14:cfRule type="expression" priority="4194" id="{E4F2A5E7-FD80-498E-A7D1-CDE308C22515}">
            <xm:f>'bestand opzetten'!$E$15=FALSE</xm:f>
            <x14:dxf>
              <font>
                <color theme="0" tint="-0.24994659260841701"/>
              </font>
            </x14:dxf>
          </x14:cfRule>
          <xm:sqref>B71</xm:sqref>
        </x14:conditionalFormatting>
        <x14:conditionalFormatting xmlns:xm="http://schemas.microsoft.com/office/excel/2006/main">
          <x14:cfRule type="expression" priority="4192" id="{7D1D6FFB-D12B-4974-9083-325851674F47}">
            <xm:f>'bestand opzetten'!$E$15=FALSE</xm:f>
            <x14:dxf>
              <font>
                <color theme="0" tint="-0.24994659260841701"/>
              </font>
            </x14:dxf>
          </x14:cfRule>
          <xm:sqref>C71</xm:sqref>
        </x14:conditionalFormatting>
        <x14:conditionalFormatting xmlns:xm="http://schemas.microsoft.com/office/excel/2006/main">
          <x14:cfRule type="expression" priority="4190" id="{E604CF00-37D6-4520-B354-9AE12BBF0329}">
            <xm:f>'bestand opzetten'!$E$15=FALSE</xm:f>
            <x14:dxf>
              <font>
                <color theme="0" tint="-0.24994659260841701"/>
              </font>
            </x14:dxf>
          </x14:cfRule>
          <xm:sqref>C72</xm:sqref>
        </x14:conditionalFormatting>
        <x14:conditionalFormatting xmlns:xm="http://schemas.microsoft.com/office/excel/2006/main">
          <x14:cfRule type="expression" priority="4188" id="{3F90AB41-FF24-44C2-AAFE-7BAE453D9D5A}">
            <xm:f>'bestand opzetten'!$E$15=FALSE</xm:f>
            <x14:dxf>
              <font>
                <color theme="0" tint="-0.24994659260841701"/>
              </font>
            </x14:dxf>
          </x14:cfRule>
          <xm:sqref>D71:D72</xm:sqref>
        </x14:conditionalFormatting>
        <x14:conditionalFormatting xmlns:xm="http://schemas.microsoft.com/office/excel/2006/main">
          <x14:cfRule type="expression" priority="4186" id="{DA0CF26C-B74B-481D-8C11-E34CE1F42FA7}">
            <xm:f>'bestand opzetten'!$E$15=FALSE</xm:f>
            <x14:dxf>
              <font>
                <color theme="0" tint="-0.24994659260841701"/>
              </font>
            </x14:dxf>
          </x14:cfRule>
          <xm:sqref>B72</xm:sqref>
        </x14:conditionalFormatting>
        <x14:conditionalFormatting xmlns:xm="http://schemas.microsoft.com/office/excel/2006/main">
          <x14:cfRule type="expression" priority="4184" id="{191B7947-D6AE-4DB3-8A6F-3EC0F706222C}">
            <xm:f>'bestand opzetten'!$E$15=FALSE</xm:f>
            <x14:dxf>
              <font>
                <color theme="0" tint="-0.24994659260841701"/>
              </font>
            </x14:dxf>
          </x14:cfRule>
          <xm:sqref>B138</xm:sqref>
        </x14:conditionalFormatting>
        <x14:conditionalFormatting xmlns:xm="http://schemas.microsoft.com/office/excel/2006/main">
          <x14:cfRule type="expression" priority="4182" id="{824D1786-616E-4141-B467-2F9A25FFAB63}">
            <xm:f>'bestand opzetten'!$E$15=FALSE</xm:f>
            <x14:dxf>
              <font>
                <color theme="0" tint="-0.24994659260841701"/>
              </font>
            </x14:dxf>
          </x14:cfRule>
          <xm:sqref>C138</xm:sqref>
        </x14:conditionalFormatting>
        <x14:conditionalFormatting xmlns:xm="http://schemas.microsoft.com/office/excel/2006/main">
          <x14:cfRule type="expression" priority="4180" id="{7A1804F4-7DDF-41CF-9CCF-494853713DDB}">
            <xm:f>'bestand opzetten'!$E$15=FALSE</xm:f>
            <x14:dxf>
              <font>
                <color theme="0" tint="-0.24994659260841701"/>
              </font>
            </x14:dxf>
          </x14:cfRule>
          <xm:sqref>D138</xm:sqref>
        </x14:conditionalFormatting>
        <x14:conditionalFormatting xmlns:xm="http://schemas.microsoft.com/office/excel/2006/main">
          <x14:cfRule type="expression" priority="4178" id="{888BF4BB-E9BF-422C-9FCD-30CF2496D211}">
            <xm:f>'bestand opzetten'!$E$15=FALSE</xm:f>
            <x14:dxf>
              <font>
                <color theme="0" tint="-0.24994659260841701"/>
              </font>
            </x14:dxf>
          </x14:cfRule>
          <xm:sqref>B110</xm:sqref>
        </x14:conditionalFormatting>
        <x14:conditionalFormatting xmlns:xm="http://schemas.microsoft.com/office/excel/2006/main">
          <x14:cfRule type="expression" priority="4176" id="{222DAA76-46B1-4203-A2AD-36DDB547FD97}">
            <xm:f>'bestand opzetten'!$E$15=FALSE</xm:f>
            <x14:dxf>
              <font>
                <color theme="0" tint="-0.24994659260841701"/>
              </font>
            </x14:dxf>
          </x14:cfRule>
          <xm:sqref>C110</xm:sqref>
        </x14:conditionalFormatting>
        <x14:conditionalFormatting xmlns:xm="http://schemas.microsoft.com/office/excel/2006/main">
          <x14:cfRule type="expression" priority="4174" id="{10A49AC6-42A5-471A-9D3F-8994DFB5B6BA}">
            <xm:f>'bestand opzetten'!$E$15=FALSE</xm:f>
            <x14:dxf>
              <font>
                <color theme="0" tint="-0.24994659260841701"/>
              </font>
            </x14:dxf>
          </x14:cfRule>
          <xm:sqref>D110</xm:sqref>
        </x14:conditionalFormatting>
        <x14:conditionalFormatting xmlns:xm="http://schemas.microsoft.com/office/excel/2006/main">
          <x14:cfRule type="expression" priority="4172" id="{FE9FE1C5-E7A3-409C-9AB1-B7A3E090E8F0}">
            <xm:f>'bestand opzetten'!$E$15=FALSE</xm:f>
            <x14:dxf>
              <font>
                <color theme="0" tint="-0.24994659260841701"/>
              </font>
            </x14:dxf>
          </x14:cfRule>
          <xm:sqref>B106</xm:sqref>
        </x14:conditionalFormatting>
        <x14:conditionalFormatting xmlns:xm="http://schemas.microsoft.com/office/excel/2006/main">
          <x14:cfRule type="expression" priority="4170" id="{911F10CC-27C6-495C-8D17-57961EA44DD0}">
            <xm:f>'bestand opzetten'!$E$15=FALSE</xm:f>
            <x14:dxf>
              <font>
                <color theme="0" tint="-0.24994659260841701"/>
              </font>
            </x14:dxf>
          </x14:cfRule>
          <xm:sqref>C106</xm:sqref>
        </x14:conditionalFormatting>
        <x14:conditionalFormatting xmlns:xm="http://schemas.microsoft.com/office/excel/2006/main">
          <x14:cfRule type="expression" priority="4168" id="{8429B118-3E04-4A87-B36D-D216F179CC35}">
            <xm:f>'bestand opzetten'!$E$15=FALSE</xm:f>
            <x14:dxf>
              <font>
                <color theme="0" tint="-0.24994659260841701"/>
              </font>
            </x14:dxf>
          </x14:cfRule>
          <xm:sqref>D106</xm:sqref>
        </x14:conditionalFormatting>
        <x14:conditionalFormatting xmlns:xm="http://schemas.microsoft.com/office/excel/2006/main">
          <x14:cfRule type="expression" priority="4166" id="{1A7693E6-4972-401E-96EE-869C2907B19F}">
            <xm:f>'bestand opzetten'!$E$15=FALSE</xm:f>
            <x14:dxf>
              <font>
                <color theme="0" tint="-0.24994659260841701"/>
              </font>
            </x14:dxf>
          </x14:cfRule>
          <xm:sqref>B157</xm:sqref>
        </x14:conditionalFormatting>
        <x14:conditionalFormatting xmlns:xm="http://schemas.microsoft.com/office/excel/2006/main">
          <x14:cfRule type="expression" priority="4164" id="{53674AE7-9421-4904-86CC-C68D1F669188}">
            <xm:f>'bestand opzetten'!$E$15=FALSE</xm:f>
            <x14:dxf>
              <font>
                <color theme="0" tint="-0.24994659260841701"/>
              </font>
            </x14:dxf>
          </x14:cfRule>
          <xm:sqref>C157</xm:sqref>
        </x14:conditionalFormatting>
        <x14:conditionalFormatting xmlns:xm="http://schemas.microsoft.com/office/excel/2006/main">
          <x14:cfRule type="expression" priority="4162" id="{DC77BB00-2FCE-4EAA-9AC6-22D8364E0970}">
            <xm:f>'bestand opzetten'!$E$15=FALSE</xm:f>
            <x14:dxf>
              <font>
                <color theme="0" tint="-0.24994659260841701"/>
              </font>
            </x14:dxf>
          </x14:cfRule>
          <xm:sqref>D157</xm:sqref>
        </x14:conditionalFormatting>
        <x14:conditionalFormatting xmlns:xm="http://schemas.microsoft.com/office/excel/2006/main">
          <x14:cfRule type="expression" priority="4160" id="{17C7718C-50D0-4F04-AD81-1310F3E2665F}">
            <xm:f>'bestand opzetten'!$E$15=FALSE</xm:f>
            <x14:dxf>
              <font>
                <color theme="0" tint="-0.24994659260841701"/>
              </font>
            </x14:dxf>
          </x14:cfRule>
          <xm:sqref>B163</xm:sqref>
        </x14:conditionalFormatting>
        <x14:conditionalFormatting xmlns:xm="http://schemas.microsoft.com/office/excel/2006/main">
          <x14:cfRule type="expression" priority="4158" id="{D5944655-9641-4B40-AA3A-9ECD5EE84BE6}">
            <xm:f>'bestand opzetten'!$E$15=FALSE</xm:f>
            <x14:dxf>
              <font>
                <color theme="0" tint="-0.24994659260841701"/>
              </font>
            </x14:dxf>
          </x14:cfRule>
          <xm:sqref>C163</xm:sqref>
        </x14:conditionalFormatting>
        <x14:conditionalFormatting xmlns:xm="http://schemas.microsoft.com/office/excel/2006/main">
          <x14:cfRule type="expression" priority="4156" id="{7640565A-97A0-42B1-A7AF-765E699499BA}">
            <xm:f>'bestand opzetten'!$E$15=FALSE</xm:f>
            <x14:dxf>
              <font>
                <color theme="0" tint="-0.24994659260841701"/>
              </font>
            </x14:dxf>
          </x14:cfRule>
          <xm:sqref>D163</xm:sqref>
        </x14:conditionalFormatting>
        <x14:conditionalFormatting xmlns:xm="http://schemas.microsoft.com/office/excel/2006/main">
          <x14:cfRule type="expression" priority="4151" id="{F2C240B0-38E7-4E42-B756-04578242E261}">
            <xm:f>'bestand opzetten'!$E$13=TRUE</xm:f>
            <x14:dxf>
              <font>
                <color auto="1"/>
              </font>
            </x14:dxf>
          </x14:cfRule>
          <x14:cfRule type="expression" priority="4154" id="{10E2C6DC-19FE-4B61-AD81-DC389D916C1A}">
            <xm:f>'bestand opzetten'!$E$13=FALSE</xm:f>
            <x14:dxf>
              <font>
                <color theme="0" tint="-0.24994659260841701"/>
              </font>
            </x14:dxf>
          </x14:cfRule>
          <xm:sqref>C102</xm:sqref>
        </x14:conditionalFormatting>
        <x14:conditionalFormatting xmlns:xm="http://schemas.microsoft.com/office/excel/2006/main">
          <x14:cfRule type="expression" priority="4150" id="{A272358D-A245-4B0E-8393-FB7160938A9A}">
            <xm:f>'bestand opzetten'!$E$13=TRUE</xm:f>
            <x14:dxf>
              <font>
                <color auto="1"/>
              </font>
            </x14:dxf>
          </x14:cfRule>
          <x14:cfRule type="expression" priority="4153" id="{538097A5-2528-4778-AD2D-DF6DB9930B28}">
            <xm:f>'bestand opzetten'!$E$13=FALSE</xm:f>
            <x14:dxf>
              <font>
                <color theme="0" tint="-0.24994659260841701"/>
              </font>
            </x14:dxf>
          </x14:cfRule>
          <xm:sqref>D102</xm:sqref>
        </x14:conditionalFormatting>
        <x14:conditionalFormatting xmlns:xm="http://schemas.microsoft.com/office/excel/2006/main">
          <x14:cfRule type="expression" priority="4146" id="{8CC6ACC0-8F50-47AE-95BD-001B1A66BF19}">
            <xm:f>'bestand opzetten'!$E$13=TRUE</xm:f>
            <x14:dxf>
              <font>
                <color auto="1"/>
              </font>
            </x14:dxf>
          </x14:cfRule>
          <x14:cfRule type="expression" priority="4149" id="{61F8E985-2DF0-49EC-B74E-DCF72C7DE65D}">
            <xm:f>'bestand opzetten'!$E$13=FALSE</xm:f>
            <x14:dxf>
              <font>
                <color theme="0" tint="-0.24994659260841701"/>
              </font>
            </x14:dxf>
          </x14:cfRule>
          <xm:sqref>B104</xm:sqref>
        </x14:conditionalFormatting>
        <x14:conditionalFormatting xmlns:xm="http://schemas.microsoft.com/office/excel/2006/main">
          <x14:cfRule type="expression" priority="4145" id="{E776FA5D-DCB8-4812-BB6E-4D6A1DB56F33}">
            <xm:f>'bestand opzetten'!$E$13=TRUE</xm:f>
            <x14:dxf>
              <font>
                <color auto="1"/>
              </font>
            </x14:dxf>
          </x14:cfRule>
          <x14:cfRule type="expression" priority="4148" id="{5BE86A2F-BAE3-442D-AB8E-E9A3AEE39164}">
            <xm:f>'bestand opzetten'!$E$13=FALSE</xm:f>
            <x14:dxf>
              <font>
                <color theme="0" tint="-0.24994659260841701"/>
              </font>
            </x14:dxf>
          </x14:cfRule>
          <xm:sqref>C104</xm:sqref>
        </x14:conditionalFormatting>
        <x14:conditionalFormatting xmlns:xm="http://schemas.microsoft.com/office/excel/2006/main">
          <x14:cfRule type="expression" priority="4144" id="{40236427-4E09-44FE-BC25-13F236054B2F}">
            <xm:f>'bestand opzetten'!$E$13=TRUE</xm:f>
            <x14:dxf>
              <font>
                <color auto="1"/>
              </font>
            </x14:dxf>
          </x14:cfRule>
          <x14:cfRule type="expression" priority="4147" id="{DB5AAF28-7796-4278-AB54-5FA1F2B63AB4}">
            <xm:f>'bestand opzetten'!$E$13=FALSE</xm:f>
            <x14:dxf>
              <font>
                <color theme="0" tint="-0.24994659260841701"/>
              </font>
            </x14:dxf>
          </x14:cfRule>
          <xm:sqref>D104</xm:sqref>
        </x14:conditionalFormatting>
        <x14:conditionalFormatting xmlns:xm="http://schemas.microsoft.com/office/excel/2006/main">
          <x14:cfRule type="expression" priority="4140" id="{EB107718-D263-41AA-82CA-89E72F4DD102}">
            <xm:f>'bestand opzetten'!$E$13=TRUE</xm:f>
            <x14:dxf>
              <font>
                <color auto="1"/>
              </font>
            </x14:dxf>
          </x14:cfRule>
          <x14:cfRule type="expression" priority="4143" id="{1308C79A-514B-453B-BC8D-982A8C836F68}">
            <xm:f>'bestand opzetten'!$E$13=FALSE</xm:f>
            <x14:dxf>
              <font>
                <color theme="0" tint="-0.24994659260841701"/>
              </font>
            </x14:dxf>
          </x14:cfRule>
          <xm:sqref>B153</xm:sqref>
        </x14:conditionalFormatting>
        <x14:conditionalFormatting xmlns:xm="http://schemas.microsoft.com/office/excel/2006/main">
          <x14:cfRule type="expression" priority="4139" id="{FD1EBCF3-587E-4D01-B4E8-F707650B7C37}">
            <xm:f>'bestand opzetten'!$E$13=TRUE</xm:f>
            <x14:dxf>
              <font>
                <color auto="1"/>
              </font>
            </x14:dxf>
          </x14:cfRule>
          <x14:cfRule type="expression" priority="4142" id="{AE4E505F-DFDC-43C6-AE6C-E2C2D5822F86}">
            <xm:f>'bestand opzetten'!$E$13=FALSE</xm:f>
            <x14:dxf>
              <font>
                <color theme="0" tint="-0.24994659260841701"/>
              </font>
            </x14:dxf>
          </x14:cfRule>
          <xm:sqref>C153</xm:sqref>
        </x14:conditionalFormatting>
        <x14:conditionalFormatting xmlns:xm="http://schemas.microsoft.com/office/excel/2006/main">
          <x14:cfRule type="expression" priority="4138" id="{3DA225EF-D22C-4732-B1FE-EF00CFD2C53D}">
            <xm:f>'bestand opzetten'!$E$13=TRUE</xm:f>
            <x14:dxf>
              <font>
                <color auto="1"/>
              </font>
            </x14:dxf>
          </x14:cfRule>
          <x14:cfRule type="expression" priority="4141" id="{6FC4F891-0EA0-43DC-9C7C-25C308903E86}">
            <xm:f>'bestand opzetten'!$E$13=FALSE</xm:f>
            <x14:dxf>
              <font>
                <color theme="0" tint="-0.24994659260841701"/>
              </font>
            </x14:dxf>
          </x14:cfRule>
          <xm:sqref>D153</xm:sqref>
        </x14:conditionalFormatting>
        <x14:conditionalFormatting xmlns:xm="http://schemas.microsoft.com/office/excel/2006/main">
          <x14:cfRule type="expression" priority="4134" id="{88A88017-C79D-49C3-87E2-545EB5DA7AA2}">
            <xm:f>'bestand opzetten'!$E$13=TRUE</xm:f>
            <x14:dxf>
              <font>
                <color auto="1"/>
              </font>
            </x14:dxf>
          </x14:cfRule>
          <x14:cfRule type="expression" priority="4137" id="{100064D3-619A-46B1-B17D-BF3BB5BD8992}">
            <xm:f>'bestand opzetten'!$E$13=FALSE</xm:f>
            <x14:dxf>
              <font>
                <color theme="0" tint="-0.24994659260841701"/>
              </font>
            </x14:dxf>
          </x14:cfRule>
          <xm:sqref>B159</xm:sqref>
        </x14:conditionalFormatting>
        <x14:conditionalFormatting xmlns:xm="http://schemas.microsoft.com/office/excel/2006/main">
          <x14:cfRule type="expression" priority="4133" id="{7B7ECD5A-1606-4C4D-B944-B2A16CC057F0}">
            <xm:f>'bestand opzetten'!$E$13=TRUE</xm:f>
            <x14:dxf>
              <font>
                <color auto="1"/>
              </font>
            </x14:dxf>
          </x14:cfRule>
          <x14:cfRule type="expression" priority="4136" id="{29503D8A-5A40-42BA-8787-9670D27438F1}">
            <xm:f>'bestand opzetten'!$E$13=FALSE</xm:f>
            <x14:dxf>
              <font>
                <color theme="0" tint="-0.24994659260841701"/>
              </font>
            </x14:dxf>
          </x14:cfRule>
          <xm:sqref>C159</xm:sqref>
        </x14:conditionalFormatting>
        <x14:conditionalFormatting xmlns:xm="http://schemas.microsoft.com/office/excel/2006/main">
          <x14:cfRule type="expression" priority="4132" id="{C7FFF5A3-4519-4327-B5E6-7B6D32732BA8}">
            <xm:f>'bestand opzetten'!$E$13=TRUE</xm:f>
            <x14:dxf>
              <font>
                <color auto="1"/>
              </font>
            </x14:dxf>
          </x14:cfRule>
          <x14:cfRule type="expression" priority="4135" id="{A717641C-E7FA-4417-B828-9A0BBCBC71FD}">
            <xm:f>'bestand opzetten'!$E$13=FALSE</xm:f>
            <x14:dxf>
              <font>
                <color theme="0" tint="-0.24994659260841701"/>
              </font>
            </x14:dxf>
          </x14:cfRule>
          <xm:sqref>D159</xm:sqref>
        </x14:conditionalFormatting>
        <x14:conditionalFormatting xmlns:xm="http://schemas.microsoft.com/office/excel/2006/main">
          <x14:cfRule type="expression" priority="4128" id="{AD485234-937B-41B6-9722-508FBB181C3E}">
            <xm:f>'bestand opzetten'!$E$13=TRUE</xm:f>
            <x14:dxf>
              <font>
                <color auto="1"/>
              </font>
            </x14:dxf>
          </x14:cfRule>
          <x14:cfRule type="expression" priority="4131" id="{D998159E-86B3-4229-8F6D-16055F1BAD54}">
            <xm:f>'bestand opzetten'!$E$13=FALSE</xm:f>
            <x14:dxf>
              <font>
                <color theme="0" tint="-0.24994659260841701"/>
              </font>
            </x14:dxf>
          </x14:cfRule>
          <xm:sqref>B175</xm:sqref>
        </x14:conditionalFormatting>
        <x14:conditionalFormatting xmlns:xm="http://schemas.microsoft.com/office/excel/2006/main">
          <x14:cfRule type="expression" priority="4127" id="{D9D177F9-9EB7-478F-BB04-BD28037E9AE2}">
            <xm:f>'bestand opzetten'!$E$13=TRUE</xm:f>
            <x14:dxf>
              <font>
                <color auto="1"/>
              </font>
            </x14:dxf>
          </x14:cfRule>
          <x14:cfRule type="expression" priority="4130" id="{EB7B1A72-00E0-42B1-90E5-79FC7CB754CC}">
            <xm:f>'bestand opzetten'!$E$13=FALSE</xm:f>
            <x14:dxf>
              <font>
                <color theme="0" tint="-0.24994659260841701"/>
              </font>
            </x14:dxf>
          </x14:cfRule>
          <xm:sqref>C175</xm:sqref>
        </x14:conditionalFormatting>
        <x14:conditionalFormatting xmlns:xm="http://schemas.microsoft.com/office/excel/2006/main">
          <x14:cfRule type="expression" priority="4126" id="{9D945CAE-82BA-4512-8098-4F81C469C278}">
            <xm:f>'bestand opzetten'!$E$13=TRUE</xm:f>
            <x14:dxf>
              <font>
                <color auto="1"/>
              </font>
            </x14:dxf>
          </x14:cfRule>
          <x14:cfRule type="expression" priority="4129" id="{4DBC8818-6BC0-4CEC-A2E2-9D2C22304BB3}">
            <xm:f>'bestand opzetten'!$E$13=FALSE</xm:f>
            <x14:dxf>
              <font>
                <color theme="0" tint="-0.24994659260841701"/>
              </font>
            </x14:dxf>
          </x14:cfRule>
          <xm:sqref>D175</xm:sqref>
        </x14:conditionalFormatting>
        <x14:conditionalFormatting xmlns:xm="http://schemas.microsoft.com/office/excel/2006/main">
          <x14:cfRule type="expression" priority="4122" id="{C64D0D3C-332D-406F-9673-2A42970F736A}">
            <xm:f>'bestand opzetten'!$E$13=TRUE</xm:f>
            <x14:dxf>
              <font>
                <color auto="1"/>
              </font>
            </x14:dxf>
          </x14:cfRule>
          <x14:cfRule type="expression" priority="4125" id="{20D66C5D-C4A7-4029-B8FA-905933F45968}">
            <xm:f>'bestand opzetten'!$E$13=FALSE</xm:f>
            <x14:dxf>
              <font>
                <color theme="0" tint="-0.24994659260841701"/>
              </font>
            </x14:dxf>
          </x14:cfRule>
          <xm:sqref>B209</xm:sqref>
        </x14:conditionalFormatting>
        <x14:conditionalFormatting xmlns:xm="http://schemas.microsoft.com/office/excel/2006/main">
          <x14:cfRule type="expression" priority="4121" id="{384EF9CD-5F3F-4161-983D-292FBDC624E5}">
            <xm:f>'bestand opzetten'!$E$13=TRUE</xm:f>
            <x14:dxf>
              <font>
                <color auto="1"/>
              </font>
            </x14:dxf>
          </x14:cfRule>
          <x14:cfRule type="expression" priority="4124" id="{DA38FBDF-9177-4C3F-83B6-F1220CECD6AB}">
            <xm:f>'bestand opzetten'!$E$13=FALSE</xm:f>
            <x14:dxf>
              <font>
                <color theme="0" tint="-0.24994659260841701"/>
              </font>
            </x14:dxf>
          </x14:cfRule>
          <xm:sqref>C209</xm:sqref>
        </x14:conditionalFormatting>
        <x14:conditionalFormatting xmlns:xm="http://schemas.microsoft.com/office/excel/2006/main">
          <x14:cfRule type="expression" priority="4120" id="{3CB4D4D8-EA61-4CC0-88E8-4872C2019FCE}">
            <xm:f>'bestand opzetten'!$E$13=TRUE</xm:f>
            <x14:dxf>
              <font>
                <color auto="1"/>
              </font>
            </x14:dxf>
          </x14:cfRule>
          <x14:cfRule type="expression" priority="4123" id="{16E3611C-264D-41CB-A9FF-DB0FA47AF3EB}">
            <xm:f>'bestand opzetten'!$E$13=FALSE</xm:f>
            <x14:dxf>
              <font>
                <color theme="0" tint="-0.24994659260841701"/>
              </font>
            </x14:dxf>
          </x14:cfRule>
          <xm:sqref>D209</xm:sqref>
        </x14:conditionalFormatting>
        <x14:conditionalFormatting xmlns:xm="http://schemas.microsoft.com/office/excel/2006/main">
          <x14:cfRule type="expression" priority="4116" id="{31474D92-E256-4672-9DA3-8EB14F37AB8F}">
            <xm:f>'bestand opzetten'!$E$13=TRUE</xm:f>
            <x14:dxf>
              <font>
                <color auto="1"/>
              </font>
            </x14:dxf>
          </x14:cfRule>
          <x14:cfRule type="expression" priority="4119" id="{11B15281-734D-42B8-8609-CA8051D78F1A}">
            <xm:f>'bestand opzetten'!$E$13=FALSE</xm:f>
            <x14:dxf>
              <font>
                <color theme="0" tint="-0.24994659260841701"/>
              </font>
            </x14:dxf>
          </x14:cfRule>
          <xm:sqref>B216</xm:sqref>
        </x14:conditionalFormatting>
        <x14:conditionalFormatting xmlns:xm="http://schemas.microsoft.com/office/excel/2006/main">
          <x14:cfRule type="expression" priority="4115" id="{5EDDE2FA-897D-49DC-9428-BA2B288040C4}">
            <xm:f>'bestand opzetten'!$E$13=TRUE</xm:f>
            <x14:dxf>
              <font>
                <color auto="1"/>
              </font>
            </x14:dxf>
          </x14:cfRule>
          <x14:cfRule type="expression" priority="4118" id="{06B2FCB4-9C43-418C-B64A-BFE025D4F7CD}">
            <xm:f>'bestand opzetten'!$E$13=FALSE</xm:f>
            <x14:dxf>
              <font>
                <color theme="0" tint="-0.24994659260841701"/>
              </font>
            </x14:dxf>
          </x14:cfRule>
          <xm:sqref>C216</xm:sqref>
        </x14:conditionalFormatting>
        <x14:conditionalFormatting xmlns:xm="http://schemas.microsoft.com/office/excel/2006/main">
          <x14:cfRule type="expression" priority="4114" id="{BA1E42C2-BDE7-4E80-B6C2-5007FA78A5CB}">
            <xm:f>'bestand opzetten'!$E$13=TRUE</xm:f>
            <x14:dxf>
              <font>
                <color auto="1"/>
              </font>
            </x14:dxf>
          </x14:cfRule>
          <x14:cfRule type="expression" priority="4117" id="{A14EE7BD-B426-46AA-9CF4-4D81E5F9C654}">
            <xm:f>'bestand opzetten'!$E$13=FALSE</xm:f>
            <x14:dxf>
              <font>
                <color theme="0" tint="-0.24994659260841701"/>
              </font>
            </x14:dxf>
          </x14:cfRule>
          <xm:sqref>D216</xm:sqref>
        </x14:conditionalFormatting>
        <x14:conditionalFormatting xmlns:xm="http://schemas.microsoft.com/office/excel/2006/main">
          <x14:cfRule type="expression" priority="4110" id="{D8476DCF-1573-4E97-BE05-8A90BD296DDD}">
            <xm:f>'bestand opzetten'!$E$13=TRUE</xm:f>
            <x14:dxf>
              <font>
                <color auto="1"/>
              </font>
            </x14:dxf>
          </x14:cfRule>
          <x14:cfRule type="expression" priority="4113" id="{865ADE0A-62D0-48D4-8E73-B21F395759AF}">
            <xm:f>'bestand opzetten'!$E$13=FALSE</xm:f>
            <x14:dxf>
              <font>
                <color theme="0" tint="-0.24994659260841701"/>
              </font>
            </x14:dxf>
          </x14:cfRule>
          <xm:sqref>B49</xm:sqref>
        </x14:conditionalFormatting>
        <x14:conditionalFormatting xmlns:xm="http://schemas.microsoft.com/office/excel/2006/main">
          <x14:cfRule type="expression" priority="4109" id="{732C7F5D-3B68-41AD-9B01-25288E955CE3}">
            <xm:f>'bestand opzetten'!$E$13=TRUE</xm:f>
            <x14:dxf>
              <font>
                <color auto="1"/>
              </font>
            </x14:dxf>
          </x14:cfRule>
          <x14:cfRule type="expression" priority="4112" id="{1FE34373-D26F-4A58-BA41-C90236A358E7}">
            <xm:f>'bestand opzetten'!$E$13=FALSE</xm:f>
            <x14:dxf>
              <font>
                <color theme="0" tint="-0.24994659260841701"/>
              </font>
            </x14:dxf>
          </x14:cfRule>
          <xm:sqref>C49</xm:sqref>
        </x14:conditionalFormatting>
        <x14:conditionalFormatting xmlns:xm="http://schemas.microsoft.com/office/excel/2006/main">
          <x14:cfRule type="expression" priority="4108" id="{61590041-37E6-4CCA-AE01-90B16A305C01}">
            <xm:f>'bestand opzetten'!$E$13=TRUE</xm:f>
            <x14:dxf>
              <font>
                <color auto="1"/>
              </font>
            </x14:dxf>
          </x14:cfRule>
          <x14:cfRule type="expression" priority="4111" id="{9DC06906-6147-4BC3-94E0-DE4FB8CE947E}">
            <xm:f>'bestand opzetten'!$E$13=FALSE</xm:f>
            <x14:dxf>
              <font>
                <color theme="0" tint="-0.24994659260841701"/>
              </font>
            </x14:dxf>
          </x14:cfRule>
          <xm:sqref>D49</xm:sqref>
        </x14:conditionalFormatting>
        <x14:conditionalFormatting xmlns:xm="http://schemas.microsoft.com/office/excel/2006/main">
          <x14:cfRule type="expression" priority="4104" id="{90799AD3-6A6A-4C68-B171-BD4DA3B3B62F}">
            <xm:f>'bestand opzetten'!$E$13=TRUE</xm:f>
            <x14:dxf>
              <font>
                <color auto="1"/>
              </font>
            </x14:dxf>
          </x14:cfRule>
          <x14:cfRule type="expression" priority="4107" id="{CFB42156-717C-4ACB-AEA0-6EB2C8713B6F}">
            <xm:f>'bestand opzetten'!$E$13=FALSE</xm:f>
            <x14:dxf>
              <font>
                <color theme="0" tint="-0.24994659260841701"/>
              </font>
            </x14:dxf>
          </x14:cfRule>
          <xm:sqref>B50</xm:sqref>
        </x14:conditionalFormatting>
        <x14:conditionalFormatting xmlns:xm="http://schemas.microsoft.com/office/excel/2006/main">
          <x14:cfRule type="expression" priority="4103" id="{881C110A-0D81-48A2-A6DF-86AA930DD9AE}">
            <xm:f>'bestand opzetten'!$E$13=TRUE</xm:f>
            <x14:dxf>
              <font>
                <color auto="1"/>
              </font>
            </x14:dxf>
          </x14:cfRule>
          <x14:cfRule type="expression" priority="4106" id="{C1C12091-871E-40DE-A842-A4D1E7F70F69}">
            <xm:f>'bestand opzetten'!$E$13=FALSE</xm:f>
            <x14:dxf>
              <font>
                <color theme="0" tint="-0.24994659260841701"/>
              </font>
            </x14:dxf>
          </x14:cfRule>
          <xm:sqref>C50</xm:sqref>
        </x14:conditionalFormatting>
        <x14:conditionalFormatting xmlns:xm="http://schemas.microsoft.com/office/excel/2006/main">
          <x14:cfRule type="expression" priority="4102" id="{17457BDE-B649-4042-8AB5-CC1BEB22B7AC}">
            <xm:f>'bestand opzetten'!$E$13=TRUE</xm:f>
            <x14:dxf>
              <font>
                <color auto="1"/>
              </font>
            </x14:dxf>
          </x14:cfRule>
          <x14:cfRule type="expression" priority="4105" id="{E8F068E5-0647-4524-B929-311832F49871}">
            <xm:f>'bestand opzetten'!$E$13=FALSE</xm:f>
            <x14:dxf>
              <font>
                <color theme="0" tint="-0.24994659260841701"/>
              </font>
            </x14:dxf>
          </x14:cfRule>
          <xm:sqref>D50</xm:sqref>
        </x14:conditionalFormatting>
        <x14:conditionalFormatting xmlns:xm="http://schemas.microsoft.com/office/excel/2006/main">
          <x14:cfRule type="expression" priority="4095" id="{A2818516-B899-4833-8BBB-B2591FEE4840}">
            <xm:f>'bestand opzetten'!$E$21=FALSE</xm:f>
            <x14:dxf>
              <font>
                <color theme="0" tint="-0.24994659260841701"/>
              </font>
            </x14:dxf>
          </x14:cfRule>
          <xm:sqref>E106:F106</xm:sqref>
        </x14:conditionalFormatting>
        <x14:conditionalFormatting xmlns:xm="http://schemas.microsoft.com/office/excel/2006/main">
          <x14:cfRule type="expression" priority="4094" id="{90AE3D68-4C43-499A-8F8B-5399A10099EB}">
            <xm:f>'bestand opzetten'!$E$21=FALSE</xm:f>
            <x14:dxf>
              <fill>
                <patternFill>
                  <bgColor theme="0" tint="-4.9989318521683403E-2"/>
                </patternFill>
              </fill>
            </x14:dxf>
          </x14:cfRule>
          <xm:sqref>E106:F106</xm:sqref>
        </x14:conditionalFormatting>
        <x14:conditionalFormatting xmlns:xm="http://schemas.microsoft.com/office/excel/2006/main">
          <x14:cfRule type="expression" priority="4093" id="{B5B4A849-2BF4-4ED9-88F5-ADBFC4582214}">
            <xm:f>'bestand opzetten'!$E$15=FALSE</xm:f>
            <x14:dxf>
              <font>
                <color theme="0" tint="-0.24994659260841701"/>
              </font>
              <fill>
                <patternFill>
                  <bgColor theme="0" tint="-4.9989318521683403E-2"/>
                </patternFill>
              </fill>
            </x14:dxf>
          </x14:cfRule>
          <xm:sqref>E106</xm:sqref>
        </x14:conditionalFormatting>
        <x14:conditionalFormatting xmlns:xm="http://schemas.microsoft.com/office/excel/2006/main">
          <x14:cfRule type="expression" priority="4088" id="{827BC46B-D5F5-4FD9-BBD3-03099F126145}">
            <xm:f>'bestand opzetten'!$E$15=FALSE</xm:f>
            <x14:dxf>
              <font>
                <color theme="0" tint="-0.24994659260841701"/>
              </font>
              <fill>
                <patternFill>
                  <bgColor theme="0" tint="-4.9989318521683403E-2"/>
                </patternFill>
              </fill>
            </x14:dxf>
          </x14:cfRule>
          <xm:sqref>F106</xm:sqref>
        </x14:conditionalFormatting>
        <x14:conditionalFormatting xmlns:xm="http://schemas.microsoft.com/office/excel/2006/main">
          <x14:cfRule type="expression" priority="4081" id="{A685D2CB-5873-4508-9D28-949E9DB699F3}">
            <xm:f>'bestand opzetten'!$E$15=FALSE</xm:f>
            <x14:dxf>
              <font>
                <color theme="0" tint="-0.24994659260841701"/>
              </font>
              <fill>
                <patternFill>
                  <bgColor theme="0" tint="-4.9989318521683403E-2"/>
                </patternFill>
              </fill>
            </x14:dxf>
          </x14:cfRule>
          <xm:sqref>E110</xm:sqref>
        </x14:conditionalFormatting>
        <x14:conditionalFormatting xmlns:xm="http://schemas.microsoft.com/office/excel/2006/main">
          <x14:cfRule type="expression" priority="4080" id="{2B337EB7-982C-48D3-B3CA-CE7ABEA2BB89}">
            <xm:f>'bestand opzetten'!$E$15=FALSE</xm:f>
            <x14:dxf>
              <font>
                <color theme="0" tint="-0.24994659260841701"/>
              </font>
              <fill>
                <patternFill>
                  <bgColor theme="0" tint="-4.9989318521683403E-2"/>
                </patternFill>
              </fill>
            </x14:dxf>
          </x14:cfRule>
          <xm:sqref>F110</xm:sqref>
        </x14:conditionalFormatting>
        <x14:conditionalFormatting xmlns:xm="http://schemas.microsoft.com/office/excel/2006/main">
          <x14:cfRule type="expression" priority="4073" id="{BABB98E4-E77B-4AFC-AD44-176B42DAB7E6}">
            <xm:f>'bestand opzetten'!$E$21=FALSE</xm:f>
            <x14:dxf>
              <font>
                <color theme="0" tint="-0.24994659260841701"/>
              </font>
            </x14:dxf>
          </x14:cfRule>
          <xm:sqref>E157:F157</xm:sqref>
        </x14:conditionalFormatting>
        <x14:conditionalFormatting xmlns:xm="http://schemas.microsoft.com/office/excel/2006/main">
          <x14:cfRule type="expression" priority="4072" id="{41BF5F92-688C-49A3-8A41-FB1BACE80F83}">
            <xm:f>'bestand opzetten'!$E$21=FALSE</xm:f>
            <x14:dxf>
              <fill>
                <patternFill>
                  <bgColor theme="0" tint="-4.9989318521683403E-2"/>
                </patternFill>
              </fill>
            </x14:dxf>
          </x14:cfRule>
          <xm:sqref>E157:F157</xm:sqref>
        </x14:conditionalFormatting>
        <x14:conditionalFormatting xmlns:xm="http://schemas.microsoft.com/office/excel/2006/main">
          <x14:cfRule type="expression" priority="4071" id="{5896C343-3285-44E8-B84E-7B895E93E636}">
            <xm:f>'bestand opzetten'!$E$15=FALSE</xm:f>
            <x14:dxf>
              <font>
                <color theme="0" tint="-0.24994659260841701"/>
              </font>
              <fill>
                <patternFill>
                  <bgColor theme="0" tint="-4.9989318521683403E-2"/>
                </patternFill>
              </fill>
            </x14:dxf>
          </x14:cfRule>
          <xm:sqref>E157</xm:sqref>
        </x14:conditionalFormatting>
        <x14:conditionalFormatting xmlns:xm="http://schemas.microsoft.com/office/excel/2006/main">
          <x14:cfRule type="expression" priority="4066" id="{95CD02D3-ED6A-4F7D-9F88-878F201B29B1}">
            <xm:f>'bestand opzetten'!$E$15=FALSE</xm:f>
            <x14:dxf>
              <font>
                <color theme="0" tint="-0.24994659260841701"/>
              </font>
              <fill>
                <patternFill>
                  <bgColor theme="0" tint="-4.9989318521683403E-2"/>
                </patternFill>
              </fill>
            </x14:dxf>
          </x14:cfRule>
          <xm:sqref>F157</xm:sqref>
        </x14:conditionalFormatting>
        <x14:conditionalFormatting xmlns:xm="http://schemas.microsoft.com/office/excel/2006/main">
          <x14:cfRule type="expression" priority="4059" id="{474ACB81-96D0-4AA3-BD42-0DCF033046A3}">
            <xm:f>'bestand opzetten'!$E$21=FALSE</xm:f>
            <x14:dxf>
              <font>
                <color theme="0" tint="-0.24994659260841701"/>
              </font>
            </x14:dxf>
          </x14:cfRule>
          <xm:sqref>E163:F163</xm:sqref>
        </x14:conditionalFormatting>
        <x14:conditionalFormatting xmlns:xm="http://schemas.microsoft.com/office/excel/2006/main">
          <x14:cfRule type="expression" priority="4058" id="{3250A1C0-BA2B-486F-809C-55D2B5199258}">
            <xm:f>'bestand opzetten'!$E$21=FALSE</xm:f>
            <x14:dxf>
              <fill>
                <patternFill>
                  <bgColor theme="0" tint="-4.9989318521683403E-2"/>
                </patternFill>
              </fill>
            </x14:dxf>
          </x14:cfRule>
          <xm:sqref>E163:F163</xm:sqref>
        </x14:conditionalFormatting>
        <x14:conditionalFormatting xmlns:xm="http://schemas.microsoft.com/office/excel/2006/main">
          <x14:cfRule type="expression" priority="4057" id="{BFF0A796-D784-47AE-A984-6DC8CDF9C83C}">
            <xm:f>'bestand opzetten'!$E$15=FALSE</xm:f>
            <x14:dxf>
              <font>
                <color theme="0" tint="-0.24994659260841701"/>
              </font>
              <fill>
                <patternFill>
                  <bgColor theme="0" tint="-4.9989318521683403E-2"/>
                </patternFill>
              </fill>
            </x14:dxf>
          </x14:cfRule>
          <xm:sqref>E163</xm:sqref>
        </x14:conditionalFormatting>
        <x14:conditionalFormatting xmlns:xm="http://schemas.microsoft.com/office/excel/2006/main">
          <x14:cfRule type="expression" priority="4052" id="{4653F79E-7D88-40AC-8107-72B8759D6F6D}">
            <xm:f>'bestand opzetten'!$E$15=FALSE</xm:f>
            <x14:dxf>
              <font>
                <color theme="0" tint="-0.24994659260841701"/>
              </font>
              <fill>
                <patternFill>
                  <bgColor theme="0" tint="-4.9989318521683403E-2"/>
                </patternFill>
              </fill>
            </x14:dxf>
          </x14:cfRule>
          <xm:sqref>F163</xm:sqref>
        </x14:conditionalFormatting>
        <x14:conditionalFormatting xmlns:xm="http://schemas.microsoft.com/office/excel/2006/main">
          <x14:cfRule type="expression" priority="4045" id="{78048B21-3FC5-420C-914E-1E36D0DDC22C}">
            <xm:f>'bestand opzetten'!$E$21=FALSE</xm:f>
            <x14:dxf>
              <font>
                <color theme="0" tint="-0.24994659260841701"/>
              </font>
            </x14:dxf>
          </x14:cfRule>
          <xm:sqref>E138:F138</xm:sqref>
        </x14:conditionalFormatting>
        <x14:conditionalFormatting xmlns:xm="http://schemas.microsoft.com/office/excel/2006/main">
          <x14:cfRule type="expression" priority="4044" id="{FE3FD592-5EDF-4627-91A7-0DA4F475EF20}">
            <xm:f>'bestand opzetten'!$E$21=FALSE</xm:f>
            <x14:dxf>
              <fill>
                <patternFill>
                  <bgColor theme="0" tint="-4.9989318521683403E-2"/>
                </patternFill>
              </fill>
            </x14:dxf>
          </x14:cfRule>
          <xm:sqref>E138:F138</xm:sqref>
        </x14:conditionalFormatting>
        <x14:conditionalFormatting xmlns:xm="http://schemas.microsoft.com/office/excel/2006/main">
          <x14:cfRule type="expression" priority="4043" id="{0C611772-97FE-4103-8FEB-0FF81B611C3F}">
            <xm:f>'bestand opzetten'!$E$15=FALSE</xm:f>
            <x14:dxf>
              <font>
                <color theme="0" tint="-0.24994659260841701"/>
              </font>
              <fill>
                <patternFill>
                  <bgColor theme="0" tint="-4.9989318521683403E-2"/>
                </patternFill>
              </fill>
            </x14:dxf>
          </x14:cfRule>
          <xm:sqref>E138</xm:sqref>
        </x14:conditionalFormatting>
        <x14:conditionalFormatting xmlns:xm="http://schemas.microsoft.com/office/excel/2006/main">
          <x14:cfRule type="expression" priority="4038" id="{0800428C-86B2-4946-B576-51DFBD9E1219}">
            <xm:f>'bestand opzetten'!$E$15=FALSE</xm:f>
            <x14:dxf>
              <font>
                <color theme="0" tint="-0.24994659260841701"/>
              </font>
              <fill>
                <patternFill>
                  <bgColor theme="0" tint="-4.9989318521683403E-2"/>
                </patternFill>
              </fill>
            </x14:dxf>
          </x14:cfRule>
          <xm:sqref>F138</xm:sqref>
        </x14:conditionalFormatting>
        <x14:conditionalFormatting xmlns:xm="http://schemas.microsoft.com/office/excel/2006/main">
          <x14:cfRule type="expression" priority="4031" id="{27E99BCE-2937-49A2-81D7-25D48DCAA570}">
            <xm:f>'bestand opzetten'!$E$21=FALSE</xm:f>
            <x14:dxf>
              <font>
                <color theme="0" tint="-0.24994659260841701"/>
              </font>
            </x14:dxf>
          </x14:cfRule>
          <xm:sqref>E71:F71</xm:sqref>
        </x14:conditionalFormatting>
        <x14:conditionalFormatting xmlns:xm="http://schemas.microsoft.com/office/excel/2006/main">
          <x14:cfRule type="expression" priority="4030" id="{B6BDC5DA-B8C8-4671-9215-6C4A7C659451}">
            <xm:f>'bestand opzetten'!$E$21=FALSE</xm:f>
            <x14:dxf>
              <fill>
                <patternFill>
                  <bgColor theme="0" tint="-4.9989318521683403E-2"/>
                </patternFill>
              </fill>
            </x14:dxf>
          </x14:cfRule>
          <xm:sqref>E71:F71</xm:sqref>
        </x14:conditionalFormatting>
        <x14:conditionalFormatting xmlns:xm="http://schemas.microsoft.com/office/excel/2006/main">
          <x14:cfRule type="expression" priority="4029" id="{F5CF4B5F-57D8-4641-AC3D-680015DA92A9}">
            <xm:f>'bestand opzetten'!$E$15=FALSE</xm:f>
            <x14:dxf>
              <font>
                <color theme="0" tint="-0.24994659260841701"/>
              </font>
              <fill>
                <patternFill>
                  <bgColor theme="0" tint="-4.9989318521683403E-2"/>
                </patternFill>
              </fill>
            </x14:dxf>
          </x14:cfRule>
          <xm:sqref>E71</xm:sqref>
        </x14:conditionalFormatting>
        <x14:conditionalFormatting xmlns:xm="http://schemas.microsoft.com/office/excel/2006/main">
          <x14:cfRule type="expression" priority="4024" id="{3D21A4E1-6748-4B5C-B83F-A596AEC2CCD1}">
            <xm:f>'bestand opzetten'!$E$15=FALSE</xm:f>
            <x14:dxf>
              <font>
                <color theme="0" tint="-0.24994659260841701"/>
              </font>
              <fill>
                <patternFill>
                  <bgColor theme="0" tint="-4.9989318521683403E-2"/>
                </patternFill>
              </fill>
            </x14:dxf>
          </x14:cfRule>
          <xm:sqref>F71</xm:sqref>
        </x14:conditionalFormatting>
        <x14:conditionalFormatting xmlns:xm="http://schemas.microsoft.com/office/excel/2006/main">
          <x14:cfRule type="expression" priority="4017" id="{8064C5F6-1373-42D1-AF13-9D8960F27DDE}">
            <xm:f>'bestand opzetten'!$E$21=FALSE</xm:f>
            <x14:dxf>
              <font>
                <color theme="0" tint="-0.24994659260841701"/>
              </font>
            </x14:dxf>
          </x14:cfRule>
          <xm:sqref>E72:F72</xm:sqref>
        </x14:conditionalFormatting>
        <x14:conditionalFormatting xmlns:xm="http://schemas.microsoft.com/office/excel/2006/main">
          <x14:cfRule type="expression" priority="4016" id="{BAE3C53A-73B4-45A4-AA14-EBD8DE7C0268}">
            <xm:f>'bestand opzetten'!$E$21=FALSE</xm:f>
            <x14:dxf>
              <fill>
                <patternFill>
                  <bgColor theme="0" tint="-4.9989318521683403E-2"/>
                </patternFill>
              </fill>
            </x14:dxf>
          </x14:cfRule>
          <xm:sqref>E72:F72</xm:sqref>
        </x14:conditionalFormatting>
        <x14:conditionalFormatting xmlns:xm="http://schemas.microsoft.com/office/excel/2006/main">
          <x14:cfRule type="expression" priority="4015" id="{76764C46-C5EA-4915-9DB6-6190EDC0660E}">
            <xm:f>'bestand opzetten'!$E$15=FALSE</xm:f>
            <x14:dxf>
              <font>
                <color theme="0" tint="-0.24994659260841701"/>
              </font>
              <fill>
                <patternFill>
                  <bgColor theme="0" tint="-4.9989318521683403E-2"/>
                </patternFill>
              </fill>
            </x14:dxf>
          </x14:cfRule>
          <xm:sqref>E72</xm:sqref>
        </x14:conditionalFormatting>
        <x14:conditionalFormatting xmlns:xm="http://schemas.microsoft.com/office/excel/2006/main">
          <x14:cfRule type="expression" priority="4010" id="{AA321D35-7AF4-4790-BCC6-BCE630BA4CE1}">
            <xm:f>'bestand opzetten'!$E$15=FALSE</xm:f>
            <x14:dxf>
              <font>
                <color theme="0" tint="-0.24994659260841701"/>
              </font>
              <fill>
                <patternFill>
                  <bgColor theme="0" tint="-4.9989318521683403E-2"/>
                </patternFill>
              </fill>
            </x14:dxf>
          </x14:cfRule>
          <xm:sqref>F72</xm:sqref>
        </x14:conditionalFormatting>
        <x14:conditionalFormatting xmlns:xm="http://schemas.microsoft.com/office/excel/2006/main">
          <x14:cfRule type="expression" priority="4003" id="{962EF122-FDA9-4180-A60B-9D71B6C60C8C}">
            <xm:f>'bestand opzetten'!$E$21=FALSE</xm:f>
            <x14:dxf>
              <font>
                <color theme="0" tint="-0.24994659260841701"/>
              </font>
            </x14:dxf>
          </x14:cfRule>
          <xm:sqref>E39:F39</xm:sqref>
        </x14:conditionalFormatting>
        <x14:conditionalFormatting xmlns:xm="http://schemas.microsoft.com/office/excel/2006/main">
          <x14:cfRule type="expression" priority="4002" id="{C7A577AD-8173-4AC0-8821-75823C884E25}">
            <xm:f>'bestand opzetten'!$E$21=FALSE</xm:f>
            <x14:dxf>
              <fill>
                <patternFill>
                  <bgColor theme="0" tint="-4.9989318521683403E-2"/>
                </patternFill>
              </fill>
            </x14:dxf>
          </x14:cfRule>
          <xm:sqref>E39:F39</xm:sqref>
        </x14:conditionalFormatting>
        <x14:conditionalFormatting xmlns:xm="http://schemas.microsoft.com/office/excel/2006/main">
          <x14:cfRule type="expression" priority="4001" id="{DB5C41B5-B1BE-4690-8622-FADF06926BE6}">
            <xm:f>'bestand opzetten'!$E$15=FALSE</xm:f>
            <x14:dxf>
              <font>
                <color theme="0" tint="-0.24994659260841701"/>
              </font>
              <fill>
                <patternFill>
                  <bgColor theme="0" tint="-4.9989318521683403E-2"/>
                </patternFill>
              </fill>
            </x14:dxf>
          </x14:cfRule>
          <xm:sqref>E39</xm:sqref>
        </x14:conditionalFormatting>
        <x14:conditionalFormatting xmlns:xm="http://schemas.microsoft.com/office/excel/2006/main">
          <x14:cfRule type="expression" priority="3996" id="{99817946-843A-474C-B346-C7197A4FC2F9}">
            <xm:f>'bestand opzetten'!$E$15=FALSE</xm:f>
            <x14:dxf>
              <font>
                <color theme="0" tint="-0.24994659260841701"/>
              </font>
              <fill>
                <patternFill>
                  <bgColor theme="0" tint="-4.9989318521683403E-2"/>
                </patternFill>
              </fill>
            </x14:dxf>
          </x14:cfRule>
          <xm:sqref>F39</xm:sqref>
        </x14:conditionalFormatting>
        <x14:conditionalFormatting xmlns:xm="http://schemas.microsoft.com/office/excel/2006/main">
          <x14:cfRule type="expression" priority="3989" id="{042D2054-727E-4ADC-BDDB-0530029DAC9D}">
            <xm:f>'bestand opzetten'!$E$21=FALSE</xm:f>
            <x14:dxf>
              <font>
                <color theme="0" tint="-0.24994659260841701"/>
              </font>
            </x14:dxf>
          </x14:cfRule>
          <xm:sqref>E40:F40</xm:sqref>
        </x14:conditionalFormatting>
        <x14:conditionalFormatting xmlns:xm="http://schemas.microsoft.com/office/excel/2006/main">
          <x14:cfRule type="expression" priority="3988" id="{0EDF8B43-0B8D-4F90-965F-ED3C4FF58096}">
            <xm:f>'bestand opzetten'!$E$21=FALSE</xm:f>
            <x14:dxf>
              <fill>
                <patternFill>
                  <bgColor theme="0" tint="-4.9989318521683403E-2"/>
                </patternFill>
              </fill>
            </x14:dxf>
          </x14:cfRule>
          <xm:sqref>E40:F40</xm:sqref>
        </x14:conditionalFormatting>
        <x14:conditionalFormatting xmlns:xm="http://schemas.microsoft.com/office/excel/2006/main">
          <x14:cfRule type="expression" priority="3987" id="{BB66BA13-5B43-44BE-9887-E085C7FE0E48}">
            <xm:f>'bestand opzetten'!$E$15=FALSE</xm:f>
            <x14:dxf>
              <font>
                <color theme="0" tint="-0.24994659260841701"/>
              </font>
              <fill>
                <patternFill>
                  <bgColor theme="0" tint="-4.9989318521683403E-2"/>
                </patternFill>
              </fill>
            </x14:dxf>
          </x14:cfRule>
          <xm:sqref>E40</xm:sqref>
        </x14:conditionalFormatting>
        <x14:conditionalFormatting xmlns:xm="http://schemas.microsoft.com/office/excel/2006/main">
          <x14:cfRule type="expression" priority="3982" id="{DC4B63CA-8A19-4CBE-904F-6B3D05F8048D}">
            <xm:f>'bestand opzetten'!$E$15=FALSE</xm:f>
            <x14:dxf>
              <font>
                <color theme="0" tint="-0.24994659260841701"/>
              </font>
              <fill>
                <patternFill>
                  <bgColor theme="0" tint="-4.9989318521683403E-2"/>
                </patternFill>
              </fill>
            </x14:dxf>
          </x14:cfRule>
          <xm:sqref>F40</xm:sqref>
        </x14:conditionalFormatting>
        <x14:conditionalFormatting xmlns:xm="http://schemas.microsoft.com/office/excel/2006/main">
          <x14:cfRule type="expression" priority="3975" id="{453B55E0-8FF0-4076-8ABD-1C9624C42DB1}">
            <xm:f>'bestand opzetten'!$E$21=FALSE</xm:f>
            <x14:dxf>
              <font>
                <color theme="0" tint="-0.24994659260841701"/>
              </font>
            </x14:dxf>
          </x14:cfRule>
          <xm:sqref>E153</xm:sqref>
        </x14:conditionalFormatting>
        <x14:conditionalFormatting xmlns:xm="http://schemas.microsoft.com/office/excel/2006/main">
          <x14:cfRule type="expression" priority="3974" id="{D90A7A34-38E2-4BFF-862A-B93AB2A5B9B0}">
            <xm:f>'bestand opzetten'!$E$21=FALSE</xm:f>
            <x14:dxf>
              <fill>
                <patternFill>
                  <bgColor theme="0" tint="-4.9989318521683403E-2"/>
                </patternFill>
              </fill>
            </x14:dxf>
          </x14:cfRule>
          <xm:sqref>E153</xm:sqref>
        </x14:conditionalFormatting>
        <x14:conditionalFormatting xmlns:xm="http://schemas.microsoft.com/office/excel/2006/main">
          <x14:cfRule type="expression" priority="3973" id="{53C1A460-BB78-4CC3-B165-D411305EDCA2}">
            <xm:f>'bestand opzetten'!$E$13=FALSE</xm:f>
            <x14:dxf>
              <font>
                <color theme="0" tint="-0.24994659260841701"/>
              </font>
              <fill>
                <patternFill>
                  <bgColor theme="0" tint="-4.9989318521683403E-2"/>
                </patternFill>
              </fill>
            </x14:dxf>
          </x14:cfRule>
          <xm:sqref>E153</xm:sqref>
        </x14:conditionalFormatting>
        <x14:conditionalFormatting xmlns:xm="http://schemas.microsoft.com/office/excel/2006/main">
          <x14:cfRule type="expression" priority="3970" id="{6513299D-7F45-4DE7-9C2B-487846CC359F}">
            <xm:f>'bestand opzetten'!$E$21=FALSE</xm:f>
            <x14:dxf>
              <font>
                <color theme="0" tint="-0.24994659260841701"/>
              </font>
            </x14:dxf>
          </x14:cfRule>
          <xm:sqref>F153</xm:sqref>
        </x14:conditionalFormatting>
        <x14:conditionalFormatting xmlns:xm="http://schemas.microsoft.com/office/excel/2006/main">
          <x14:cfRule type="expression" priority="3969" id="{57E40DBB-A8B4-424A-B6ED-DBB24ABE2535}">
            <xm:f>'bestand opzetten'!$E$21=FALSE</xm:f>
            <x14:dxf>
              <fill>
                <patternFill>
                  <bgColor theme="0" tint="-4.9989318521683403E-2"/>
                </patternFill>
              </fill>
            </x14:dxf>
          </x14:cfRule>
          <xm:sqref>F153</xm:sqref>
        </x14:conditionalFormatting>
        <x14:conditionalFormatting xmlns:xm="http://schemas.microsoft.com/office/excel/2006/main">
          <x14:cfRule type="expression" priority="3968" id="{7DF462B6-71E6-494D-9AE3-800E5EF9DE9F}">
            <xm:f>'bestand opzetten'!$E$13=FALSE</xm:f>
            <x14:dxf>
              <font>
                <color theme="0" tint="-0.24994659260841701"/>
              </font>
              <fill>
                <patternFill>
                  <bgColor theme="0" tint="-4.9989318521683403E-2"/>
                </patternFill>
              </fill>
            </x14:dxf>
          </x14:cfRule>
          <xm:sqref>F153</xm:sqref>
        </x14:conditionalFormatting>
        <x14:conditionalFormatting xmlns:xm="http://schemas.microsoft.com/office/excel/2006/main">
          <x14:cfRule type="expression" priority="3961" id="{58C83B7D-58E5-4C01-BECB-64649B8D5865}">
            <xm:f>'bestand opzetten'!$E$21=FALSE</xm:f>
            <x14:dxf>
              <font>
                <color theme="0" tint="-0.24994659260841701"/>
              </font>
            </x14:dxf>
          </x14:cfRule>
          <xm:sqref>E209</xm:sqref>
        </x14:conditionalFormatting>
        <x14:conditionalFormatting xmlns:xm="http://schemas.microsoft.com/office/excel/2006/main">
          <x14:cfRule type="expression" priority="3960" id="{9863DC47-C989-4BC6-AEAF-198CDFE7269A}">
            <xm:f>'bestand opzetten'!$E$21=FALSE</xm:f>
            <x14:dxf>
              <fill>
                <patternFill>
                  <bgColor theme="0" tint="-4.9989318521683403E-2"/>
                </patternFill>
              </fill>
            </x14:dxf>
          </x14:cfRule>
          <xm:sqref>E209</xm:sqref>
        </x14:conditionalFormatting>
        <x14:conditionalFormatting xmlns:xm="http://schemas.microsoft.com/office/excel/2006/main">
          <x14:cfRule type="expression" priority="3959" id="{513CEDEB-420B-41ED-8F47-C744824E3856}">
            <xm:f>'bestand opzetten'!$E$13=FALSE</xm:f>
            <x14:dxf>
              <font>
                <color theme="0" tint="-0.24994659260841701"/>
              </font>
              <fill>
                <patternFill>
                  <bgColor theme="0" tint="-4.9989318521683403E-2"/>
                </patternFill>
              </fill>
            </x14:dxf>
          </x14:cfRule>
          <xm:sqref>E209</xm:sqref>
        </x14:conditionalFormatting>
        <x14:conditionalFormatting xmlns:xm="http://schemas.microsoft.com/office/excel/2006/main">
          <x14:cfRule type="expression" priority="3956" id="{46A1A214-302B-4C33-9F95-143ED8877232}">
            <xm:f>'bestand opzetten'!$E$21=FALSE</xm:f>
            <x14:dxf>
              <font>
                <color theme="0" tint="-0.24994659260841701"/>
              </font>
            </x14:dxf>
          </x14:cfRule>
          <xm:sqref>F209</xm:sqref>
        </x14:conditionalFormatting>
        <x14:conditionalFormatting xmlns:xm="http://schemas.microsoft.com/office/excel/2006/main">
          <x14:cfRule type="expression" priority="3955" id="{80E2B7FE-25EA-4FEB-BD06-98D79ED8E768}">
            <xm:f>'bestand opzetten'!$E$21=FALSE</xm:f>
            <x14:dxf>
              <fill>
                <patternFill>
                  <bgColor theme="0" tint="-4.9989318521683403E-2"/>
                </patternFill>
              </fill>
            </x14:dxf>
          </x14:cfRule>
          <xm:sqref>F209</xm:sqref>
        </x14:conditionalFormatting>
        <x14:conditionalFormatting xmlns:xm="http://schemas.microsoft.com/office/excel/2006/main">
          <x14:cfRule type="expression" priority="3954" id="{24C87B93-99C8-4C54-A288-BBE155389102}">
            <xm:f>'bestand opzetten'!$E$13=FALSE</xm:f>
            <x14:dxf>
              <font>
                <color theme="0" tint="-0.24994659260841701"/>
              </font>
              <fill>
                <patternFill>
                  <bgColor theme="0" tint="-4.9989318521683403E-2"/>
                </patternFill>
              </fill>
            </x14:dxf>
          </x14:cfRule>
          <xm:sqref>F209</xm:sqref>
        </x14:conditionalFormatting>
        <x14:conditionalFormatting xmlns:xm="http://schemas.microsoft.com/office/excel/2006/main">
          <x14:cfRule type="expression" priority="3947" id="{3AFEFAC7-E362-409F-952A-1530B54604C6}">
            <xm:f>'bestand opzetten'!$E$21=FALSE</xm:f>
            <x14:dxf>
              <font>
                <color theme="0" tint="-0.24994659260841701"/>
              </font>
            </x14:dxf>
          </x14:cfRule>
          <xm:sqref>E216</xm:sqref>
        </x14:conditionalFormatting>
        <x14:conditionalFormatting xmlns:xm="http://schemas.microsoft.com/office/excel/2006/main">
          <x14:cfRule type="expression" priority="3946" id="{A6534744-DFC5-453E-9EFA-5B3B67691FA6}">
            <xm:f>'bestand opzetten'!$E$21=FALSE</xm:f>
            <x14:dxf>
              <fill>
                <patternFill>
                  <bgColor theme="0" tint="-4.9989318521683403E-2"/>
                </patternFill>
              </fill>
            </x14:dxf>
          </x14:cfRule>
          <xm:sqref>E216</xm:sqref>
        </x14:conditionalFormatting>
        <x14:conditionalFormatting xmlns:xm="http://schemas.microsoft.com/office/excel/2006/main">
          <x14:cfRule type="expression" priority="3945" id="{27489DF8-00E2-4834-A55D-140B715BF26B}">
            <xm:f>'bestand opzetten'!$E$13=FALSE</xm:f>
            <x14:dxf>
              <font>
                <color theme="0" tint="-0.24994659260841701"/>
              </font>
              <fill>
                <patternFill>
                  <bgColor theme="0" tint="-4.9989318521683403E-2"/>
                </patternFill>
              </fill>
            </x14:dxf>
          </x14:cfRule>
          <xm:sqref>E216</xm:sqref>
        </x14:conditionalFormatting>
        <x14:conditionalFormatting xmlns:xm="http://schemas.microsoft.com/office/excel/2006/main">
          <x14:cfRule type="expression" priority="3942" id="{DA53CA26-1E23-4F19-9187-48A356C16037}">
            <xm:f>'bestand opzetten'!$E$21=FALSE</xm:f>
            <x14:dxf>
              <font>
                <color theme="0" tint="-0.24994659260841701"/>
              </font>
            </x14:dxf>
          </x14:cfRule>
          <xm:sqref>F216</xm:sqref>
        </x14:conditionalFormatting>
        <x14:conditionalFormatting xmlns:xm="http://schemas.microsoft.com/office/excel/2006/main">
          <x14:cfRule type="expression" priority="3941" id="{2827B151-218B-4017-835E-9D71C3211CA6}">
            <xm:f>'bestand opzetten'!$E$21=FALSE</xm:f>
            <x14:dxf>
              <fill>
                <patternFill>
                  <bgColor theme="0" tint="-4.9989318521683403E-2"/>
                </patternFill>
              </fill>
            </x14:dxf>
          </x14:cfRule>
          <xm:sqref>F216</xm:sqref>
        </x14:conditionalFormatting>
        <x14:conditionalFormatting xmlns:xm="http://schemas.microsoft.com/office/excel/2006/main">
          <x14:cfRule type="expression" priority="3940" id="{F2F26276-DA01-4176-B72C-02DF6D65EA11}">
            <xm:f>'bestand opzetten'!$E$13=FALSE</xm:f>
            <x14:dxf>
              <font>
                <color theme="0" tint="-0.24994659260841701"/>
              </font>
              <fill>
                <patternFill>
                  <bgColor theme="0" tint="-4.9989318521683403E-2"/>
                </patternFill>
              </fill>
            </x14:dxf>
          </x14:cfRule>
          <xm:sqref>F216</xm:sqref>
        </x14:conditionalFormatting>
        <x14:conditionalFormatting xmlns:xm="http://schemas.microsoft.com/office/excel/2006/main">
          <x14:cfRule type="expression" priority="3933" id="{0814CAB1-34EF-4B5A-9B93-61BDB906C091}">
            <xm:f>'bestand opzetten'!$E$21=FALSE</xm:f>
            <x14:dxf>
              <font>
                <color theme="0" tint="-0.24994659260841701"/>
              </font>
            </x14:dxf>
          </x14:cfRule>
          <xm:sqref>E175</xm:sqref>
        </x14:conditionalFormatting>
        <x14:conditionalFormatting xmlns:xm="http://schemas.microsoft.com/office/excel/2006/main">
          <x14:cfRule type="expression" priority="3932" id="{8A3202A7-C1C5-4C53-BF76-B81E7BC220C3}">
            <xm:f>'bestand opzetten'!$E$21=FALSE</xm:f>
            <x14:dxf>
              <fill>
                <patternFill>
                  <bgColor theme="0" tint="-4.9989318521683403E-2"/>
                </patternFill>
              </fill>
            </x14:dxf>
          </x14:cfRule>
          <xm:sqref>E175</xm:sqref>
        </x14:conditionalFormatting>
        <x14:conditionalFormatting xmlns:xm="http://schemas.microsoft.com/office/excel/2006/main">
          <x14:cfRule type="expression" priority="3931" id="{180E3D83-9B7A-47FB-B2E7-D1046A8565F2}">
            <xm:f>'bestand opzetten'!$E$13=FALSE</xm:f>
            <x14:dxf>
              <font>
                <color theme="0" tint="-0.24994659260841701"/>
              </font>
              <fill>
                <patternFill>
                  <bgColor theme="0" tint="-4.9989318521683403E-2"/>
                </patternFill>
              </fill>
            </x14:dxf>
          </x14:cfRule>
          <xm:sqref>E175</xm:sqref>
        </x14:conditionalFormatting>
        <x14:conditionalFormatting xmlns:xm="http://schemas.microsoft.com/office/excel/2006/main">
          <x14:cfRule type="expression" priority="3928" id="{0DF55A74-E75E-4475-AD8C-61D0974015A8}">
            <xm:f>'bestand opzetten'!$E$21=FALSE</xm:f>
            <x14:dxf>
              <font>
                <color theme="0" tint="-0.24994659260841701"/>
              </font>
            </x14:dxf>
          </x14:cfRule>
          <xm:sqref>F175</xm:sqref>
        </x14:conditionalFormatting>
        <x14:conditionalFormatting xmlns:xm="http://schemas.microsoft.com/office/excel/2006/main">
          <x14:cfRule type="expression" priority="3927" id="{C27BE352-C7F2-469C-AF8B-7F0815529A3D}">
            <xm:f>'bestand opzetten'!$E$21=FALSE</xm:f>
            <x14:dxf>
              <fill>
                <patternFill>
                  <bgColor theme="0" tint="-4.9989318521683403E-2"/>
                </patternFill>
              </fill>
            </x14:dxf>
          </x14:cfRule>
          <xm:sqref>F175</xm:sqref>
        </x14:conditionalFormatting>
        <x14:conditionalFormatting xmlns:xm="http://schemas.microsoft.com/office/excel/2006/main">
          <x14:cfRule type="expression" priority="3926" id="{22CD913B-9987-446B-84C8-B411B1F72E09}">
            <xm:f>'bestand opzetten'!$E$13=FALSE</xm:f>
            <x14:dxf>
              <font>
                <color theme="0" tint="-0.24994659260841701"/>
              </font>
              <fill>
                <patternFill>
                  <bgColor theme="0" tint="-4.9989318521683403E-2"/>
                </patternFill>
              </fill>
            </x14:dxf>
          </x14:cfRule>
          <xm:sqref>F175</xm:sqref>
        </x14:conditionalFormatting>
        <x14:conditionalFormatting xmlns:xm="http://schemas.microsoft.com/office/excel/2006/main">
          <x14:cfRule type="expression" priority="3919" id="{A4763B9F-34FF-407E-91A2-30F4D17668DE}">
            <xm:f>'bestand opzetten'!$E$21=FALSE</xm:f>
            <x14:dxf>
              <font>
                <color theme="0" tint="-0.24994659260841701"/>
              </font>
            </x14:dxf>
          </x14:cfRule>
          <xm:sqref>E159</xm:sqref>
        </x14:conditionalFormatting>
        <x14:conditionalFormatting xmlns:xm="http://schemas.microsoft.com/office/excel/2006/main">
          <x14:cfRule type="expression" priority="3918" id="{62CBF4DB-164C-485C-A660-380010D66CCF}">
            <xm:f>'bestand opzetten'!$E$21=FALSE</xm:f>
            <x14:dxf>
              <fill>
                <patternFill>
                  <bgColor theme="0" tint="-4.9989318521683403E-2"/>
                </patternFill>
              </fill>
            </x14:dxf>
          </x14:cfRule>
          <xm:sqref>E159</xm:sqref>
        </x14:conditionalFormatting>
        <x14:conditionalFormatting xmlns:xm="http://schemas.microsoft.com/office/excel/2006/main">
          <x14:cfRule type="expression" priority="3917" id="{22A15F3D-4AB0-4843-B610-DF8F9D97BB05}">
            <xm:f>'bestand opzetten'!$E$13=FALSE</xm:f>
            <x14:dxf>
              <font>
                <color theme="0" tint="-0.24994659260841701"/>
              </font>
              <fill>
                <patternFill>
                  <bgColor theme="0" tint="-4.9989318521683403E-2"/>
                </patternFill>
              </fill>
            </x14:dxf>
          </x14:cfRule>
          <xm:sqref>E159</xm:sqref>
        </x14:conditionalFormatting>
        <x14:conditionalFormatting xmlns:xm="http://schemas.microsoft.com/office/excel/2006/main">
          <x14:cfRule type="expression" priority="3914" id="{128CCFEA-7991-4E8D-9754-72A2C9C8FFAD}">
            <xm:f>'bestand opzetten'!$E$21=FALSE</xm:f>
            <x14:dxf>
              <font>
                <color theme="0" tint="-0.24994659260841701"/>
              </font>
            </x14:dxf>
          </x14:cfRule>
          <xm:sqref>F159</xm:sqref>
        </x14:conditionalFormatting>
        <x14:conditionalFormatting xmlns:xm="http://schemas.microsoft.com/office/excel/2006/main">
          <x14:cfRule type="expression" priority="3913" id="{4E2BC11C-3F21-45B3-BEF1-0487B9FB1759}">
            <xm:f>'bestand opzetten'!$E$21=FALSE</xm:f>
            <x14:dxf>
              <fill>
                <patternFill>
                  <bgColor theme="0" tint="-4.9989318521683403E-2"/>
                </patternFill>
              </fill>
            </x14:dxf>
          </x14:cfRule>
          <xm:sqref>F159</xm:sqref>
        </x14:conditionalFormatting>
        <x14:conditionalFormatting xmlns:xm="http://schemas.microsoft.com/office/excel/2006/main">
          <x14:cfRule type="expression" priority="3912" id="{A5A9E6B0-6C53-465F-8858-40C5A8A6A444}">
            <xm:f>'bestand opzetten'!$E$13=FALSE</xm:f>
            <x14:dxf>
              <font>
                <color theme="0" tint="-0.24994659260841701"/>
              </font>
              <fill>
                <patternFill>
                  <bgColor theme="0" tint="-4.9989318521683403E-2"/>
                </patternFill>
              </fill>
            </x14:dxf>
          </x14:cfRule>
          <xm:sqref>F159</xm:sqref>
        </x14:conditionalFormatting>
        <x14:conditionalFormatting xmlns:xm="http://schemas.microsoft.com/office/excel/2006/main">
          <x14:cfRule type="expression" priority="3905" id="{6D91D06B-F74F-45D4-B924-86BF6CD969A4}">
            <xm:f>'bestand opzetten'!$E$21=FALSE</xm:f>
            <x14:dxf>
              <font>
                <color theme="0" tint="-0.24994659260841701"/>
              </font>
            </x14:dxf>
          </x14:cfRule>
          <xm:sqref>E104</xm:sqref>
        </x14:conditionalFormatting>
        <x14:conditionalFormatting xmlns:xm="http://schemas.microsoft.com/office/excel/2006/main">
          <x14:cfRule type="expression" priority="3904" id="{9BF37E4C-89D1-4BFB-8AD0-A6F4DD74C105}">
            <xm:f>'bestand opzetten'!$E$21=FALSE</xm:f>
            <x14:dxf>
              <fill>
                <patternFill>
                  <bgColor theme="0" tint="-4.9989318521683403E-2"/>
                </patternFill>
              </fill>
            </x14:dxf>
          </x14:cfRule>
          <xm:sqref>E104</xm:sqref>
        </x14:conditionalFormatting>
        <x14:conditionalFormatting xmlns:xm="http://schemas.microsoft.com/office/excel/2006/main">
          <x14:cfRule type="expression" priority="3903" id="{4AC4911C-87B9-49EB-9852-01B9A252F8C3}">
            <xm:f>'bestand opzetten'!$E$13=FALSE</xm:f>
            <x14:dxf>
              <font>
                <color theme="0" tint="-0.24994659260841701"/>
              </font>
              <fill>
                <patternFill>
                  <bgColor theme="0" tint="-4.9989318521683403E-2"/>
                </patternFill>
              </fill>
            </x14:dxf>
          </x14:cfRule>
          <xm:sqref>E104</xm:sqref>
        </x14:conditionalFormatting>
        <x14:conditionalFormatting xmlns:xm="http://schemas.microsoft.com/office/excel/2006/main">
          <x14:cfRule type="expression" priority="3900" id="{7737654E-7652-48CE-B40E-616D3A2EC4DB}">
            <xm:f>'bestand opzetten'!$E$21=FALSE</xm:f>
            <x14:dxf>
              <font>
                <color theme="0" tint="-0.24994659260841701"/>
              </font>
            </x14:dxf>
          </x14:cfRule>
          <xm:sqref>F104</xm:sqref>
        </x14:conditionalFormatting>
        <x14:conditionalFormatting xmlns:xm="http://schemas.microsoft.com/office/excel/2006/main">
          <x14:cfRule type="expression" priority="3899" id="{99500852-4892-4D48-9421-4842875BE032}">
            <xm:f>'bestand opzetten'!$E$21=FALSE</xm:f>
            <x14:dxf>
              <fill>
                <patternFill>
                  <bgColor theme="0" tint="-4.9989318521683403E-2"/>
                </patternFill>
              </fill>
            </x14:dxf>
          </x14:cfRule>
          <xm:sqref>F104</xm:sqref>
        </x14:conditionalFormatting>
        <x14:conditionalFormatting xmlns:xm="http://schemas.microsoft.com/office/excel/2006/main">
          <x14:cfRule type="expression" priority="3898" id="{005AC10A-3153-46AD-A354-67D16E2ED66E}">
            <xm:f>'bestand opzetten'!$E$13=FALSE</xm:f>
            <x14:dxf>
              <font>
                <color theme="0" tint="-0.24994659260841701"/>
              </font>
              <fill>
                <patternFill>
                  <bgColor theme="0" tint="-4.9989318521683403E-2"/>
                </patternFill>
              </fill>
            </x14:dxf>
          </x14:cfRule>
          <xm:sqref>F104</xm:sqref>
        </x14:conditionalFormatting>
        <x14:conditionalFormatting xmlns:xm="http://schemas.microsoft.com/office/excel/2006/main">
          <x14:cfRule type="expression" priority="3891" id="{E39DCF26-FBC5-4235-95D9-EDEDFED3E929}">
            <xm:f>'bestand opzetten'!$E$21=FALSE</xm:f>
            <x14:dxf>
              <font>
                <color theme="0" tint="-0.24994659260841701"/>
              </font>
            </x14:dxf>
          </x14:cfRule>
          <xm:sqref>E102</xm:sqref>
        </x14:conditionalFormatting>
        <x14:conditionalFormatting xmlns:xm="http://schemas.microsoft.com/office/excel/2006/main">
          <x14:cfRule type="expression" priority="3890" id="{B9D69038-CD71-42B7-AE13-7AF72A54314C}">
            <xm:f>'bestand opzetten'!$E$21=FALSE</xm:f>
            <x14:dxf>
              <fill>
                <patternFill>
                  <bgColor theme="0" tint="-4.9989318521683403E-2"/>
                </patternFill>
              </fill>
            </x14:dxf>
          </x14:cfRule>
          <xm:sqref>E102</xm:sqref>
        </x14:conditionalFormatting>
        <x14:conditionalFormatting xmlns:xm="http://schemas.microsoft.com/office/excel/2006/main">
          <x14:cfRule type="expression" priority="3889" id="{C0816515-B1B9-43AD-BCD2-3F1F0FE3CACD}">
            <xm:f>'bestand opzetten'!$E$13=FALSE</xm:f>
            <x14:dxf>
              <font>
                <color theme="0" tint="-0.24994659260841701"/>
              </font>
              <fill>
                <patternFill>
                  <bgColor theme="0" tint="-4.9989318521683403E-2"/>
                </patternFill>
              </fill>
            </x14:dxf>
          </x14:cfRule>
          <xm:sqref>E102</xm:sqref>
        </x14:conditionalFormatting>
        <x14:conditionalFormatting xmlns:xm="http://schemas.microsoft.com/office/excel/2006/main">
          <x14:cfRule type="expression" priority="3886" id="{41FB4B3E-7DED-4B7A-B485-F9ED0754085D}">
            <xm:f>'bestand opzetten'!$E$21=FALSE</xm:f>
            <x14:dxf>
              <font>
                <color theme="0" tint="-0.24994659260841701"/>
              </font>
            </x14:dxf>
          </x14:cfRule>
          <xm:sqref>F102</xm:sqref>
        </x14:conditionalFormatting>
        <x14:conditionalFormatting xmlns:xm="http://schemas.microsoft.com/office/excel/2006/main">
          <x14:cfRule type="expression" priority="3885" id="{C9CA138D-BC0C-430E-88F0-D3AE0714BA8F}">
            <xm:f>'bestand opzetten'!$E$21=FALSE</xm:f>
            <x14:dxf>
              <fill>
                <patternFill>
                  <bgColor theme="0" tint="-4.9989318521683403E-2"/>
                </patternFill>
              </fill>
            </x14:dxf>
          </x14:cfRule>
          <xm:sqref>F102</xm:sqref>
        </x14:conditionalFormatting>
        <x14:conditionalFormatting xmlns:xm="http://schemas.microsoft.com/office/excel/2006/main">
          <x14:cfRule type="expression" priority="3884" id="{7E95CF29-44E2-444D-804F-A2A69E03B6FA}">
            <xm:f>'bestand opzetten'!$E$13=FALSE</xm:f>
            <x14:dxf>
              <font>
                <color theme="0" tint="-0.24994659260841701"/>
              </font>
              <fill>
                <patternFill>
                  <bgColor theme="0" tint="-4.9989318521683403E-2"/>
                </patternFill>
              </fill>
            </x14:dxf>
          </x14:cfRule>
          <xm:sqref>F102</xm:sqref>
        </x14:conditionalFormatting>
        <x14:conditionalFormatting xmlns:xm="http://schemas.microsoft.com/office/excel/2006/main">
          <x14:cfRule type="expression" priority="3877" id="{E4A79904-466D-4F99-A242-A403E095A4EE}">
            <xm:f>'bestand opzetten'!$E$21=FALSE</xm:f>
            <x14:dxf>
              <font>
                <color theme="0" tint="-0.24994659260841701"/>
              </font>
            </x14:dxf>
          </x14:cfRule>
          <xm:sqref>E49</xm:sqref>
        </x14:conditionalFormatting>
        <x14:conditionalFormatting xmlns:xm="http://schemas.microsoft.com/office/excel/2006/main">
          <x14:cfRule type="expression" priority="3876" id="{CA27C051-35FF-48B7-9A44-1F66BBDF00DC}">
            <xm:f>'bestand opzetten'!$E$21=FALSE</xm:f>
            <x14:dxf>
              <fill>
                <patternFill>
                  <bgColor theme="0" tint="-4.9989318521683403E-2"/>
                </patternFill>
              </fill>
            </x14:dxf>
          </x14:cfRule>
          <xm:sqref>E49</xm:sqref>
        </x14:conditionalFormatting>
        <x14:conditionalFormatting xmlns:xm="http://schemas.microsoft.com/office/excel/2006/main">
          <x14:cfRule type="expression" priority="3875" id="{D4041430-BE75-42CB-A6BC-DC122EB37C61}">
            <xm:f>'bestand opzetten'!$E$13=FALSE</xm:f>
            <x14:dxf>
              <font>
                <color theme="0" tint="-0.24994659260841701"/>
              </font>
              <fill>
                <patternFill>
                  <bgColor theme="0" tint="-4.9989318521683403E-2"/>
                </patternFill>
              </fill>
            </x14:dxf>
          </x14:cfRule>
          <xm:sqref>E49</xm:sqref>
        </x14:conditionalFormatting>
        <x14:conditionalFormatting xmlns:xm="http://schemas.microsoft.com/office/excel/2006/main">
          <x14:cfRule type="expression" priority="3872" id="{777B1DF4-45BE-4E0A-A357-02149948769D}">
            <xm:f>'bestand opzetten'!$E$21=FALSE</xm:f>
            <x14:dxf>
              <font>
                <color theme="0" tint="-0.24994659260841701"/>
              </font>
            </x14:dxf>
          </x14:cfRule>
          <xm:sqref>F49</xm:sqref>
        </x14:conditionalFormatting>
        <x14:conditionalFormatting xmlns:xm="http://schemas.microsoft.com/office/excel/2006/main">
          <x14:cfRule type="expression" priority="3871" id="{52E1CC6B-7C4D-45FF-BFFC-A94130B8C033}">
            <xm:f>'bestand opzetten'!$E$21=FALSE</xm:f>
            <x14:dxf>
              <fill>
                <patternFill>
                  <bgColor theme="0" tint="-4.9989318521683403E-2"/>
                </patternFill>
              </fill>
            </x14:dxf>
          </x14:cfRule>
          <xm:sqref>F49</xm:sqref>
        </x14:conditionalFormatting>
        <x14:conditionalFormatting xmlns:xm="http://schemas.microsoft.com/office/excel/2006/main">
          <x14:cfRule type="expression" priority="3870" id="{D17CD757-FAE2-4E97-98A2-D0DBE92657A1}">
            <xm:f>'bestand opzetten'!$E$13=FALSE</xm:f>
            <x14:dxf>
              <font>
                <color theme="0" tint="-0.24994659260841701"/>
              </font>
              <fill>
                <patternFill>
                  <bgColor theme="0" tint="-4.9989318521683403E-2"/>
                </patternFill>
              </fill>
            </x14:dxf>
          </x14:cfRule>
          <xm:sqref>F49</xm:sqref>
        </x14:conditionalFormatting>
        <x14:conditionalFormatting xmlns:xm="http://schemas.microsoft.com/office/excel/2006/main">
          <x14:cfRule type="expression" priority="3863" id="{2596859A-6422-4964-9F54-A525A8D51914}">
            <xm:f>'bestand opzetten'!$E$21=FALSE</xm:f>
            <x14:dxf>
              <font>
                <color theme="0" tint="-0.24994659260841701"/>
              </font>
            </x14:dxf>
          </x14:cfRule>
          <xm:sqref>E50</xm:sqref>
        </x14:conditionalFormatting>
        <x14:conditionalFormatting xmlns:xm="http://schemas.microsoft.com/office/excel/2006/main">
          <x14:cfRule type="expression" priority="3862" id="{DF53561A-5256-438B-B1F6-74B96B696A75}">
            <xm:f>'bestand opzetten'!$E$21=FALSE</xm:f>
            <x14:dxf>
              <fill>
                <patternFill>
                  <bgColor theme="0" tint="-4.9989318521683403E-2"/>
                </patternFill>
              </fill>
            </x14:dxf>
          </x14:cfRule>
          <xm:sqref>E50</xm:sqref>
        </x14:conditionalFormatting>
        <x14:conditionalFormatting xmlns:xm="http://schemas.microsoft.com/office/excel/2006/main">
          <x14:cfRule type="expression" priority="3861" id="{F437E05C-21FA-40B8-8CC3-F414334DDA89}">
            <xm:f>'bestand opzetten'!$E$13=FALSE</xm:f>
            <x14:dxf>
              <font>
                <color theme="0" tint="-0.24994659260841701"/>
              </font>
              <fill>
                <patternFill>
                  <bgColor theme="0" tint="-4.9989318521683403E-2"/>
                </patternFill>
              </fill>
            </x14:dxf>
          </x14:cfRule>
          <xm:sqref>E50</xm:sqref>
        </x14:conditionalFormatting>
        <x14:conditionalFormatting xmlns:xm="http://schemas.microsoft.com/office/excel/2006/main">
          <x14:cfRule type="expression" priority="3858" id="{76FF361D-11DA-48AB-A225-E6CF39B562F5}">
            <xm:f>'bestand opzetten'!$E$21=FALSE</xm:f>
            <x14:dxf>
              <font>
                <color theme="0" tint="-0.24994659260841701"/>
              </font>
            </x14:dxf>
          </x14:cfRule>
          <xm:sqref>F50</xm:sqref>
        </x14:conditionalFormatting>
        <x14:conditionalFormatting xmlns:xm="http://schemas.microsoft.com/office/excel/2006/main">
          <x14:cfRule type="expression" priority="3857" id="{9EBF4307-F8A8-41AC-98B6-44DC1F0DBC5C}">
            <xm:f>'bestand opzetten'!$E$21=FALSE</xm:f>
            <x14:dxf>
              <fill>
                <patternFill>
                  <bgColor theme="0" tint="-4.9989318521683403E-2"/>
                </patternFill>
              </fill>
            </x14:dxf>
          </x14:cfRule>
          <xm:sqref>F50</xm:sqref>
        </x14:conditionalFormatting>
        <x14:conditionalFormatting xmlns:xm="http://schemas.microsoft.com/office/excel/2006/main">
          <x14:cfRule type="expression" priority="3856" id="{9132D745-265A-4B8D-BCDC-7619E7F6CF8B}">
            <xm:f>'bestand opzetten'!$E$13=FALSE</xm:f>
            <x14:dxf>
              <font>
                <color theme="0" tint="-0.24994659260841701"/>
              </font>
              <fill>
                <patternFill>
                  <bgColor theme="0" tint="-4.9989318521683403E-2"/>
                </patternFill>
              </fill>
            </x14:dxf>
          </x14:cfRule>
          <xm:sqref>F50</xm:sqref>
        </x14:conditionalFormatting>
        <x14:conditionalFormatting xmlns:xm="http://schemas.microsoft.com/office/excel/2006/main">
          <x14:cfRule type="expression" priority="3850" id="{7C254913-83FF-4FDF-866A-2E99617E4AEA}">
            <xm:f>'bestand opzetten'!$E$14=TRUE</xm:f>
            <x14:dxf>
              <font>
                <color auto="1"/>
              </font>
            </x14:dxf>
          </x14:cfRule>
          <x14:cfRule type="expression" priority="3855" id="{0FD9C698-183F-4041-A206-32E0BC66B2CC}">
            <xm:f>'bestand opzetten'!$E$14=FALSE</xm:f>
            <x14:dxf>
              <font>
                <color theme="0" tint="-0.24994659260841701"/>
              </font>
              <fill>
                <patternFill patternType="none">
                  <bgColor auto="1"/>
                </patternFill>
              </fill>
            </x14:dxf>
          </x14:cfRule>
          <xm:sqref>B108</xm:sqref>
        </x14:conditionalFormatting>
        <x14:conditionalFormatting xmlns:xm="http://schemas.microsoft.com/office/excel/2006/main">
          <x14:cfRule type="expression" priority="3849" id="{FB44108C-6D64-40B8-960D-D8675AF5FCEA}">
            <xm:f>'bestand opzetten'!$E$14=TRUE</xm:f>
            <x14:dxf>
              <font>
                <color theme="1"/>
              </font>
            </x14:dxf>
          </x14:cfRule>
          <x14:cfRule type="expression" priority="3854" id="{15043B6C-D176-43BF-8A55-F520F3099406}">
            <xm:f>'bestand opzetten'!$E$14=FALSE</xm:f>
            <x14:dxf>
              <font>
                <color theme="0" tint="-0.24994659260841701"/>
              </font>
            </x14:dxf>
          </x14:cfRule>
          <xm:sqref>C108</xm:sqref>
        </x14:conditionalFormatting>
        <x14:conditionalFormatting xmlns:xm="http://schemas.microsoft.com/office/excel/2006/main">
          <x14:cfRule type="expression" priority="3848" id="{E0E79C82-A329-4B54-885C-1AEBBD5FAAC0}">
            <xm:f>'bestand opzetten'!$E$14=TRUE</xm:f>
            <x14:dxf>
              <font>
                <color theme="1"/>
              </font>
            </x14:dxf>
          </x14:cfRule>
          <x14:cfRule type="expression" priority="3853" id="{5C52F55E-313F-4347-8664-739F109E4980}">
            <xm:f>'bestand opzetten'!$E$14=FALSE</xm:f>
            <x14:dxf>
              <font>
                <color theme="0" tint="-0.24994659260841701"/>
              </font>
            </x14:dxf>
          </x14:cfRule>
          <xm:sqref>D108</xm:sqref>
        </x14:conditionalFormatting>
        <x14:conditionalFormatting xmlns:xm="http://schemas.microsoft.com/office/excel/2006/main">
          <x14:cfRule type="expression" priority="3852" id="{F853B71D-BE6C-49E8-AD3B-555573928358}">
            <xm:f>'bestand opzetten'!$E$14=FALSE</xm:f>
            <x14:dxf>
              <font>
                <color theme="0" tint="-0.24994659260841701"/>
              </font>
              <fill>
                <patternFill>
                  <bgColor theme="0" tint="-4.9989318521683403E-2"/>
                </patternFill>
              </fill>
            </x14:dxf>
          </x14:cfRule>
          <xm:sqref>E108</xm:sqref>
        </x14:conditionalFormatting>
        <x14:conditionalFormatting xmlns:xm="http://schemas.microsoft.com/office/excel/2006/main">
          <x14:cfRule type="expression" priority="3851" id="{2B63E1E9-9B0D-4C0B-81B4-A6D0DE6249E5}">
            <xm:f>'bestand opzetten'!$E$14=FALSE</xm:f>
            <x14:dxf>
              <font>
                <color theme="0" tint="-0.24994659260841701"/>
              </font>
              <fill>
                <patternFill>
                  <bgColor theme="0" tint="-4.9989318521683403E-2"/>
                </patternFill>
              </fill>
            </x14:dxf>
          </x14:cfRule>
          <xm:sqref>F108</xm:sqref>
        </x14:conditionalFormatting>
        <x14:conditionalFormatting xmlns:xm="http://schemas.microsoft.com/office/excel/2006/main">
          <x14:cfRule type="expression" priority="3844" id="{5F61DB90-CD51-4959-BC1B-EF3F44B1E445}">
            <xm:f>'bestand opzetten'!$E$14=TRUE</xm:f>
            <x14:dxf>
              <font>
                <color auto="1"/>
              </font>
            </x14:dxf>
          </x14:cfRule>
          <x14:cfRule type="expression" priority="3847" id="{71561553-8FB6-40BF-86EF-645C621C18C0}">
            <xm:f>'bestand opzetten'!$E$14=FALSE</xm:f>
            <x14:dxf>
              <font>
                <color theme="0" tint="-0.24994659260841701"/>
              </font>
              <fill>
                <patternFill patternType="none">
                  <bgColor auto="1"/>
                </patternFill>
              </fill>
            </x14:dxf>
          </x14:cfRule>
          <xm:sqref>B161</xm:sqref>
        </x14:conditionalFormatting>
        <x14:conditionalFormatting xmlns:xm="http://schemas.microsoft.com/office/excel/2006/main">
          <x14:cfRule type="expression" priority="3843" id="{E2BB6AC9-5CCE-4123-9D5A-B1CEF22119E6}">
            <xm:f>'bestand opzetten'!$E$14=TRUE</xm:f>
            <x14:dxf>
              <font>
                <color theme="1"/>
              </font>
            </x14:dxf>
          </x14:cfRule>
          <x14:cfRule type="expression" priority="3846" id="{6094CCA6-8B2B-4266-8252-E5D8426ACC50}">
            <xm:f>'bestand opzetten'!$E$14=FALSE</xm:f>
            <x14:dxf>
              <font>
                <color theme="0" tint="-0.24994659260841701"/>
              </font>
            </x14:dxf>
          </x14:cfRule>
          <xm:sqref>C161</xm:sqref>
        </x14:conditionalFormatting>
        <x14:conditionalFormatting xmlns:xm="http://schemas.microsoft.com/office/excel/2006/main">
          <x14:cfRule type="expression" priority="3842" id="{72299063-9C32-4C95-9085-E0F7A70CC3AD}">
            <xm:f>'bestand opzetten'!$E$14=TRUE</xm:f>
            <x14:dxf>
              <font>
                <color theme="1"/>
              </font>
            </x14:dxf>
          </x14:cfRule>
          <x14:cfRule type="expression" priority="3845" id="{5AB64804-56C5-4E26-BE8C-131BE8EF319E}">
            <xm:f>'bestand opzetten'!$E$14=FALSE</xm:f>
            <x14:dxf>
              <font>
                <color theme="0" tint="-0.24994659260841701"/>
              </font>
            </x14:dxf>
          </x14:cfRule>
          <xm:sqref>D161</xm:sqref>
        </x14:conditionalFormatting>
        <x14:conditionalFormatting xmlns:xm="http://schemas.microsoft.com/office/excel/2006/main">
          <x14:cfRule type="expression" priority="3838" id="{48AAF775-CA51-49B6-B69D-88342751ABE0}">
            <xm:f>'bestand opzetten'!$E$14=TRUE</xm:f>
            <x14:dxf>
              <font>
                <color auto="1"/>
              </font>
            </x14:dxf>
          </x14:cfRule>
          <x14:cfRule type="expression" priority="3841" id="{DFBF33B9-D72E-4354-A36D-66EDC1629DCB}">
            <xm:f>'bestand opzetten'!$E$14=FALSE</xm:f>
            <x14:dxf>
              <font>
                <color theme="0" tint="-0.24994659260841701"/>
              </font>
              <fill>
                <patternFill patternType="none">
                  <bgColor auto="1"/>
                </patternFill>
              </fill>
            </x14:dxf>
          </x14:cfRule>
          <xm:sqref>B155</xm:sqref>
        </x14:conditionalFormatting>
        <x14:conditionalFormatting xmlns:xm="http://schemas.microsoft.com/office/excel/2006/main">
          <x14:cfRule type="expression" priority="3837" id="{F5006C7B-CB9E-4515-AB26-5ABF9E44AB59}">
            <xm:f>'bestand opzetten'!$E$14=TRUE</xm:f>
            <x14:dxf>
              <font>
                <color theme="1"/>
              </font>
            </x14:dxf>
          </x14:cfRule>
          <x14:cfRule type="expression" priority="3840" id="{34284995-FF74-4E4C-AEB5-009C06C03D54}">
            <xm:f>'bestand opzetten'!$E$14=FALSE</xm:f>
            <x14:dxf>
              <font>
                <color theme="0" tint="-0.24994659260841701"/>
              </font>
            </x14:dxf>
          </x14:cfRule>
          <xm:sqref>C155</xm:sqref>
        </x14:conditionalFormatting>
        <x14:conditionalFormatting xmlns:xm="http://schemas.microsoft.com/office/excel/2006/main">
          <x14:cfRule type="expression" priority="3836" id="{B7F8CD7D-0719-4188-A846-7EFB8922A18A}">
            <xm:f>'bestand opzetten'!$E$14=TRUE</xm:f>
            <x14:dxf>
              <font>
                <color theme="1"/>
              </font>
            </x14:dxf>
          </x14:cfRule>
          <x14:cfRule type="expression" priority="3839" id="{2CB03EA1-B0F6-4B24-B017-E3CDDB7CA11A}">
            <xm:f>'bestand opzetten'!$E$14=FALSE</xm:f>
            <x14:dxf>
              <font>
                <color theme="0" tint="-0.24994659260841701"/>
              </font>
            </x14:dxf>
          </x14:cfRule>
          <xm:sqref>D155</xm:sqref>
        </x14:conditionalFormatting>
        <x14:conditionalFormatting xmlns:xm="http://schemas.microsoft.com/office/excel/2006/main">
          <x14:cfRule type="expression" priority="3833" id="{EA1E7580-1F34-498A-891C-63097D0500DE}">
            <xm:f>'bestand opzetten'!$E$14=FALSE</xm:f>
            <x14:dxf>
              <font>
                <color theme="0" tint="-0.24994659260841701"/>
              </font>
              <fill>
                <patternFill>
                  <bgColor theme="0" tint="-4.9989318521683403E-2"/>
                </patternFill>
              </fill>
            </x14:dxf>
          </x14:cfRule>
          <xm:sqref>E155</xm:sqref>
        </x14:conditionalFormatting>
        <x14:conditionalFormatting xmlns:xm="http://schemas.microsoft.com/office/excel/2006/main">
          <x14:cfRule type="expression" priority="3832" id="{BB52E3CD-D412-4E79-8416-4438A36A0A47}">
            <xm:f>'bestand opzetten'!$E$14=FALSE</xm:f>
            <x14:dxf>
              <font>
                <color theme="0" tint="-0.24994659260841701"/>
              </font>
              <fill>
                <patternFill>
                  <bgColor theme="0" tint="-4.9989318521683403E-2"/>
                </patternFill>
              </fill>
            </x14:dxf>
          </x14:cfRule>
          <xm:sqref>F155</xm:sqref>
        </x14:conditionalFormatting>
        <x14:conditionalFormatting xmlns:xm="http://schemas.microsoft.com/office/excel/2006/main">
          <x14:cfRule type="expression" priority="3829" id="{F29C3D40-D3DB-4BEA-A72E-E98A0DAC5A23}">
            <xm:f>'bestand opzetten'!$E$14=FALSE</xm:f>
            <x14:dxf>
              <font>
                <color theme="0" tint="-0.24994659260841701"/>
              </font>
              <fill>
                <patternFill>
                  <bgColor theme="0" tint="-4.9989318521683403E-2"/>
                </patternFill>
              </fill>
            </x14:dxf>
          </x14:cfRule>
          <xm:sqref>E161</xm:sqref>
        </x14:conditionalFormatting>
        <x14:conditionalFormatting xmlns:xm="http://schemas.microsoft.com/office/excel/2006/main">
          <x14:cfRule type="expression" priority="3828" id="{7BB2DA62-FE21-45ED-8A5B-93A80A4E7AC0}">
            <xm:f>'bestand opzetten'!$E$14=FALSE</xm:f>
            <x14:dxf>
              <font>
                <color theme="0" tint="-0.24994659260841701"/>
              </font>
              <fill>
                <patternFill>
                  <bgColor theme="0" tint="-4.9989318521683403E-2"/>
                </patternFill>
              </fill>
            </x14:dxf>
          </x14:cfRule>
          <xm:sqref>F161</xm:sqref>
        </x14:conditionalFormatting>
      </x14:conditionalFormatting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
    <tabColor rgb="FFFFC000"/>
    <outlinePr summaryBelow="0" summaryRight="0"/>
    <pageSetUpPr fitToPage="1"/>
  </sheetPr>
  <dimension ref="A1:U282"/>
  <sheetViews>
    <sheetView showGridLines="0" zoomScale="90" zoomScaleNormal="90" workbookViewId="0">
      <pane ySplit="4" topLeftCell="A5" activePane="bottomLeft" state="frozen"/>
      <selection pane="bottomLeft" activeCell="B2" sqref="B2"/>
    </sheetView>
  </sheetViews>
  <sheetFormatPr defaultColWidth="9.109375" defaultRowHeight="0" customHeight="1" zeroHeight="1" x14ac:dyDescent="0.3"/>
  <cols>
    <col min="1" max="1" width="2.33203125" style="110" customWidth="1"/>
    <col min="2" max="2" width="7.77734375" style="110" customWidth="1"/>
    <col min="3" max="3" width="9.5546875" style="110" customWidth="1"/>
    <col min="4" max="4" width="82.77734375" style="110" customWidth="1"/>
    <col min="5" max="6" width="18.77734375" style="8" customWidth="1"/>
    <col min="7" max="7" width="18.77734375" style="109" customWidth="1"/>
    <col min="8" max="8" width="14.44140625" style="113" hidden="1" customWidth="1"/>
    <col min="9" max="9" width="12.33203125" style="110" customWidth="1"/>
    <col min="10" max="10" width="1.21875" style="344" hidden="1" customWidth="1"/>
    <col min="11" max="11" width="15.6640625" style="110" customWidth="1"/>
    <col min="12" max="12" width="10.6640625" style="110" hidden="1" customWidth="1"/>
    <col min="13" max="13" width="14.33203125" style="374" customWidth="1"/>
    <col min="14" max="14" width="2.77734375" style="374" customWidth="1"/>
    <col min="15" max="16" width="9.77734375" style="374" hidden="1" customWidth="1"/>
    <col min="17" max="17" width="12.44140625" style="374" hidden="1" customWidth="1"/>
    <col min="18" max="19" width="9.109375" style="374" hidden="1" customWidth="1"/>
    <col min="20" max="20" width="17.44140625" style="390" hidden="1" customWidth="1"/>
    <col min="21" max="21" width="0" style="402" hidden="1" customWidth="1"/>
    <col min="22" max="16384" width="9.109375" style="110"/>
  </cols>
  <sheetData>
    <row r="1" spans="1:21" ht="15" customHeight="1" x14ac:dyDescent="0.3">
      <c r="A1" s="109"/>
      <c r="B1" s="6"/>
      <c r="C1" s="5"/>
      <c r="D1" s="5"/>
      <c r="G1" s="5"/>
      <c r="H1" s="21"/>
      <c r="I1" s="3"/>
      <c r="J1" s="328"/>
      <c r="K1" s="5"/>
      <c r="L1" s="5"/>
      <c r="M1" s="353"/>
      <c r="N1" s="372"/>
      <c r="O1" s="373"/>
      <c r="P1" s="373"/>
      <c r="Q1" s="350"/>
      <c r="R1" s="372"/>
      <c r="S1" s="372"/>
    </row>
    <row r="2" spans="1:21" ht="20.25" customHeight="1" x14ac:dyDescent="0.3">
      <c r="A2" s="111"/>
      <c r="B2" s="265" t="s">
        <v>570</v>
      </c>
      <c r="C2" s="265"/>
      <c r="D2" s="265"/>
      <c r="E2" s="265"/>
      <c r="F2" s="265"/>
      <c r="G2" s="265"/>
      <c r="H2" s="265"/>
      <c r="I2" s="265"/>
      <c r="J2" s="329"/>
      <c r="K2" s="266" t="str">
        <f xml:space="preserve"> nrProject</f>
        <v>&lt; Projectnaam &gt;</v>
      </c>
      <c r="L2" s="266"/>
      <c r="M2" s="397"/>
      <c r="N2" s="375"/>
      <c r="O2" s="389" t="s">
        <v>109</v>
      </c>
      <c r="P2" s="389"/>
      <c r="Q2" s="389"/>
      <c r="R2" s="389"/>
      <c r="S2" s="389"/>
      <c r="T2" s="391"/>
      <c r="U2" s="403"/>
    </row>
    <row r="3" spans="1:21" ht="15" customHeight="1" x14ac:dyDescent="0.3">
      <c r="A3" s="112"/>
      <c r="B3" s="2"/>
      <c r="C3" s="3"/>
      <c r="D3" s="16"/>
      <c r="E3" s="215"/>
      <c r="F3" s="215"/>
      <c r="G3" s="3"/>
      <c r="H3" s="22"/>
      <c r="I3" s="8"/>
      <c r="J3" s="330"/>
      <c r="K3" s="3"/>
      <c r="L3" s="3"/>
      <c r="M3" s="349"/>
      <c r="N3" s="376"/>
      <c r="O3" s="377"/>
      <c r="P3" s="377"/>
      <c r="Q3" s="378"/>
      <c r="R3" s="378"/>
      <c r="S3" s="378"/>
      <c r="T3" s="392"/>
      <c r="U3" s="404"/>
    </row>
    <row r="4" spans="1:21" ht="59.4" customHeight="1" x14ac:dyDescent="0.3">
      <c r="A4" s="109"/>
      <c r="B4" s="450" t="s">
        <v>82</v>
      </c>
      <c r="C4" s="451"/>
      <c r="D4" s="32" t="s">
        <v>119</v>
      </c>
      <c r="E4" s="216" t="s">
        <v>524</v>
      </c>
      <c r="F4" s="216" t="s">
        <v>91</v>
      </c>
      <c r="G4" s="104"/>
      <c r="H4" s="26" t="s">
        <v>146</v>
      </c>
      <c r="I4" s="26"/>
      <c r="J4" s="331" t="s">
        <v>84</v>
      </c>
      <c r="K4" s="26" t="s">
        <v>85</v>
      </c>
      <c r="L4" s="26" t="s">
        <v>512</v>
      </c>
      <c r="M4" s="356" t="s">
        <v>83</v>
      </c>
      <c r="N4" s="372"/>
      <c r="O4" s="379" t="s">
        <v>42</v>
      </c>
      <c r="P4" s="379" t="s">
        <v>84</v>
      </c>
      <c r="Q4" s="380" t="s">
        <v>85</v>
      </c>
      <c r="R4" s="380"/>
      <c r="S4" s="380" t="s">
        <v>110</v>
      </c>
      <c r="T4" s="380" t="s">
        <v>141</v>
      </c>
      <c r="U4" s="401" t="s">
        <v>569</v>
      </c>
    </row>
    <row r="5" spans="1:21" ht="14.4" x14ac:dyDescent="0.3">
      <c r="A5" s="112"/>
      <c r="B5" s="29"/>
      <c r="C5" s="4"/>
      <c r="D5" s="20"/>
      <c r="E5" s="217"/>
      <c r="F5" s="217"/>
      <c r="G5" s="17"/>
      <c r="H5" s="23"/>
      <c r="I5" s="17"/>
      <c r="J5" s="332"/>
      <c r="K5" s="17"/>
      <c r="L5" s="17"/>
      <c r="M5" s="349"/>
      <c r="N5" s="376"/>
      <c r="O5" s="377"/>
      <c r="P5" s="377"/>
      <c r="Q5" s="378"/>
      <c r="R5" s="378"/>
      <c r="S5" s="378"/>
      <c r="T5" s="392"/>
      <c r="U5" s="404"/>
    </row>
    <row r="6" spans="1:21" customFormat="1" ht="18" x14ac:dyDescent="0.3">
      <c r="A6" s="30"/>
      <c r="B6" s="238" t="s">
        <v>510</v>
      </c>
      <c r="C6" s="238"/>
      <c r="D6" s="238"/>
      <c r="E6" s="238"/>
      <c r="F6" s="238"/>
      <c r="G6" s="239"/>
      <c r="H6" s="238"/>
      <c r="I6" s="238"/>
      <c r="J6" s="333"/>
      <c r="K6" s="238"/>
      <c r="L6" s="238"/>
      <c r="M6" s="387"/>
      <c r="N6" s="364"/>
      <c r="O6" s="368"/>
      <c r="P6" s="368"/>
      <c r="Q6" s="367"/>
      <c r="R6" s="367"/>
      <c r="S6" s="367"/>
      <c r="T6" s="382"/>
      <c r="U6" s="405"/>
    </row>
    <row r="7" spans="1:21" customFormat="1" ht="14.4" x14ac:dyDescent="0.3">
      <c r="A7" s="30"/>
      <c r="B7" s="30"/>
      <c r="C7" s="30"/>
      <c r="D7" s="30"/>
      <c r="E7" s="30"/>
      <c r="F7" s="30"/>
      <c r="G7" s="30"/>
      <c r="H7" s="30"/>
      <c r="I7" s="30"/>
      <c r="J7" s="334"/>
      <c r="K7" s="30"/>
      <c r="L7" s="30"/>
      <c r="M7" s="364"/>
      <c r="N7" s="364"/>
      <c r="O7" s="368"/>
      <c r="P7" s="368"/>
      <c r="Q7" s="367"/>
      <c r="R7" s="367"/>
      <c r="S7" s="367"/>
      <c r="T7" s="382"/>
      <c r="U7" s="405"/>
    </row>
    <row r="8" spans="1:21" customFormat="1" ht="13.8" customHeight="1" x14ac:dyDescent="0.3">
      <c r="A8" s="30"/>
      <c r="B8" s="256"/>
      <c r="C8" s="257" t="str">
        <f>'overzicht alle'!B7</f>
        <v>CON1*</v>
      </c>
      <c r="D8" s="257" t="str">
        <f>'overzicht alle'!C7</f>
        <v>Duurzaam ruimtegebruik</v>
      </c>
      <c r="E8" s="257"/>
      <c r="F8" s="258" t="str">
        <f>'overzicht alle'!F7</f>
        <v>uitstekend</v>
      </c>
      <c r="G8" s="257"/>
      <c r="H8" s="257"/>
      <c r="I8" s="257"/>
      <c r="J8" s="335"/>
      <c r="K8" s="320" t="str">
        <f>Q8</f>
        <v/>
      </c>
      <c r="L8" s="258">
        <f>IF(AND(F8="goed",K8="goed"),0,IF(AND(F8="goed",K8="beter"),1,IF(AND(F8="goed",K8="uitstekend"),2,0)))</f>
        <v>0</v>
      </c>
      <c r="M8" s="395" t="str">
        <f>IF(K8="nvt","pass",IF(P8="","",IF(P8&gt;=U8,"pass","niet voldaan")))</f>
        <v/>
      </c>
      <c r="N8" s="364"/>
      <c r="O8" s="368"/>
      <c r="P8" s="368" t="str">
        <f>IF(P9=0,0,IFERROR(AVERAGE(P9),""))</f>
        <v/>
      </c>
      <c r="Q8" s="367" t="str">
        <f>IF(P9="","",IF(Q9="uitstekend","uitstekend","niet voldaan"))</f>
        <v/>
      </c>
      <c r="R8" s="367"/>
      <c r="S8" s="367"/>
      <c r="T8" s="382"/>
      <c r="U8" s="405">
        <f>IF(F8="uitstekend",3,IF(F8="beter",2,IF(F8="goed",1,0)))</f>
        <v>3</v>
      </c>
    </row>
    <row r="9" spans="1:21" ht="14.4" x14ac:dyDescent="0.3">
      <c r="A9" s="112"/>
      <c r="B9" s="31"/>
      <c r="C9" s="4" t="str">
        <f>'overzicht alle'!B8</f>
        <v>CON1.1*</v>
      </c>
      <c r="D9" s="219" t="str">
        <f>'overzicht alle'!C8</f>
        <v>Trias Toponoma</v>
      </c>
      <c r="E9" s="101" t="str">
        <f>'overzicht alle'!E8</f>
        <v>verplicht</v>
      </c>
      <c r="F9" s="101" t="str">
        <f>'overzicht alle'!F8</f>
        <v>voldaan</v>
      </c>
      <c r="G9" s="102"/>
      <c r="H9" s="103">
        <v>3</v>
      </c>
      <c r="I9" s="17"/>
      <c r="J9" s="327" t="str">
        <f t="shared" ref="J9" si="0">P9</f>
        <v/>
      </c>
      <c r="K9" s="34" t="str">
        <f>Q9</f>
        <v/>
      </c>
      <c r="L9" s="17">
        <f>IF(AND(F9="goed",K9="goed"),0,IF(AND(F9="goed",K9="beter"),1,IF(AND(F9="goed",K9="uitstekend"),2,0)))</f>
        <v>0</v>
      </c>
      <c r="M9" s="349"/>
      <c r="N9" s="376"/>
      <c r="O9" s="368"/>
      <c r="P9" s="368" t="str">
        <f>IF(G9="voldaan",3,IF(G9="niet voldaan",0,IF(G9="nvt",0,"")))</f>
        <v/>
      </c>
      <c r="Q9" s="367" t="str">
        <f>IF(G9="nvt","nvt",IF(P9=3,"uitstekend",IF(P9=0,"niet voldaan","")))</f>
        <v/>
      </c>
      <c r="R9" s="367"/>
      <c r="S9" s="368">
        <f>R9</f>
        <v>0</v>
      </c>
      <c r="T9" s="382"/>
      <c r="U9" s="404"/>
    </row>
    <row r="10" spans="1:21" ht="14.4" x14ac:dyDescent="0.3">
      <c r="A10" s="225"/>
      <c r="B10" s="225"/>
      <c r="C10" s="225"/>
      <c r="D10" s="225"/>
      <c r="E10" s="74"/>
      <c r="F10" s="74"/>
      <c r="G10" s="74"/>
      <c r="H10" s="25"/>
      <c r="I10" s="17"/>
      <c r="J10" s="336"/>
      <c r="K10" s="25"/>
      <c r="L10" s="25"/>
      <c r="M10" s="349"/>
      <c r="N10" s="376"/>
      <c r="O10" s="368"/>
      <c r="P10" s="368"/>
      <c r="Q10" s="367"/>
      <c r="R10" s="367"/>
      <c r="S10" s="368"/>
      <c r="T10" s="382"/>
      <c r="U10" s="404"/>
    </row>
    <row r="11" spans="1:21" customFormat="1" ht="13.8" customHeight="1" x14ac:dyDescent="0.3">
      <c r="A11" s="30"/>
      <c r="B11" s="256"/>
      <c r="C11" s="257" t="str">
        <f>'overzicht alle'!B9</f>
        <v>CON2*</v>
      </c>
      <c r="D11" s="257" t="str">
        <f>'overzicht alle'!C9</f>
        <v>Climate responsive design</v>
      </c>
      <c r="E11" s="257"/>
      <c r="F11" s="258" t="str">
        <f>'overzicht alle'!F9</f>
        <v>uitstekend</v>
      </c>
      <c r="G11" s="257"/>
      <c r="H11" s="257"/>
      <c r="I11" s="257"/>
      <c r="J11" s="335"/>
      <c r="K11" s="320" t="str">
        <f>Q11</f>
        <v/>
      </c>
      <c r="L11" s="258">
        <f>IF(AND(F11="goed",K11="goed"),0,IF(AND(F11="goed",K11="beter"),1,IF(AND(F11="goed",K11="uitstekend"),2,0)))</f>
        <v>0</v>
      </c>
      <c r="M11" s="395" t="str">
        <f>IF(K11="nvt","pass",IF(P11="","",IF(P11&gt;=U11,"pass","niet voldaan")))</f>
        <v/>
      </c>
      <c r="N11" s="364"/>
      <c r="O11" s="368"/>
      <c r="P11" s="368" t="str" cm="1">
        <f t="array" ref="P11">IF(OR(P12:P14=0),0,IFERROR(AVERAGE(P12),""))</f>
        <v/>
      </c>
      <c r="Q11" s="367" t="str">
        <f>IF(P11="","",IF(P11&lt;1,"niet voldaan",IF(P11&lt;2,"goed",IF(P11&lt;3,"beter","uitstekend"))))</f>
        <v/>
      </c>
      <c r="R11" s="367"/>
      <c r="S11" s="367"/>
      <c r="T11" s="382"/>
      <c r="U11" s="405">
        <f>IF(F11="uitstekend",3,IF(F11="beter",2,IF(F11="goed",1,0)))</f>
        <v>3</v>
      </c>
    </row>
    <row r="12" spans="1:21" ht="14.4" x14ac:dyDescent="0.3">
      <c r="A12" s="112"/>
      <c r="B12" s="31"/>
      <c r="C12" s="4" t="str">
        <f>'overzicht alle'!B10</f>
        <v>CON2.1*</v>
      </c>
      <c r="D12" s="219" t="str">
        <f>'overzicht alle'!C10</f>
        <v>Keep it Warm</v>
      </c>
      <c r="E12" s="101" t="str">
        <f>'overzicht alle'!E10</f>
        <v>verplicht</v>
      </c>
      <c r="F12" s="101" t="str">
        <f>'overzicht alle'!F10</f>
        <v>voldaan</v>
      </c>
      <c r="G12" s="102"/>
      <c r="H12" s="103">
        <v>3</v>
      </c>
      <c r="I12" s="17"/>
      <c r="J12" s="327" t="str">
        <f t="shared" ref="J12:J27" si="1">P12</f>
        <v/>
      </c>
      <c r="K12" s="34" t="str">
        <f>Q12</f>
        <v/>
      </c>
      <c r="L12" s="17">
        <f>IF(AND(F12="goed",K12="goed"),0,IF(AND(F12="goed",K12="beter"),1,IF(AND(F12="goed",K12="uitstekend"),2,0)))</f>
        <v>0</v>
      </c>
      <c r="M12" s="349"/>
      <c r="N12" s="376"/>
      <c r="O12" s="377"/>
      <c r="P12" s="368" t="str">
        <f>IF(G12="voldaan",3,IF(G12="niet voldaan",0,IF(G12="nvt",0,"")))</f>
        <v/>
      </c>
      <c r="Q12" s="367" t="str">
        <f>IF(G12="nvt","nvt",IF(P12=3,"uitstekend",IF(P12=0,"niet voldaan","")))</f>
        <v/>
      </c>
      <c r="R12" s="367"/>
      <c r="S12" s="368">
        <f>R12</f>
        <v>0</v>
      </c>
      <c r="T12" s="382"/>
      <c r="U12" s="404"/>
    </row>
    <row r="13" spans="1:21" ht="14.4" x14ac:dyDescent="0.3">
      <c r="A13" s="112"/>
      <c r="B13" s="31"/>
      <c r="C13" s="4" t="str">
        <f>'overzicht alle'!B11</f>
        <v>CON2.2*</v>
      </c>
      <c r="D13" s="219" t="str">
        <f>'overzicht alle'!C11</f>
        <v>Keep it Cool</v>
      </c>
      <c r="E13" s="101" t="str">
        <f>'overzicht alle'!E11</f>
        <v>verplicht</v>
      </c>
      <c r="F13" s="101" t="str">
        <f>'overzicht alle'!F11</f>
        <v>voldaan</v>
      </c>
      <c r="G13" s="102"/>
      <c r="H13" s="103">
        <v>3</v>
      </c>
      <c r="I13" s="17"/>
      <c r="J13" s="327" t="str">
        <f t="shared" si="1"/>
        <v/>
      </c>
      <c r="K13" s="34" t="str">
        <f>Q13</f>
        <v/>
      </c>
      <c r="L13" s="17">
        <f>IF(AND(F13="goed",K13="goed"),0,IF(AND(F13="goed",K13="beter"),1,IF(AND(F13="goed",K13="uitstekend"),2,0)))</f>
        <v>0</v>
      </c>
      <c r="M13" s="349"/>
      <c r="N13" s="376"/>
      <c r="O13" s="377"/>
      <c r="P13" s="368" t="str">
        <f>IF(G13="voldaan",3,IF(G13="niet voldaan",0,IF(G13="nvt",0,"")))</f>
        <v/>
      </c>
      <c r="Q13" s="367" t="str">
        <f t="shared" ref="Q13:Q14" si="2">IF(G13="nvt","nvt",IF(P13=3,"uitstekend",IF(P13=0,"niet voldaan","")))</f>
        <v/>
      </c>
      <c r="R13" s="367"/>
      <c r="S13" s="368">
        <f>R13</f>
        <v>0</v>
      </c>
      <c r="T13" s="382"/>
      <c r="U13" s="404"/>
    </row>
    <row r="14" spans="1:21" ht="14.4" x14ac:dyDescent="0.3">
      <c r="A14" s="112"/>
      <c r="B14" s="31"/>
      <c r="C14" s="4" t="str">
        <f>'overzicht alle'!B12</f>
        <v>CON2.3*</v>
      </c>
      <c r="D14" s="219" t="str">
        <f>'overzicht alle'!C12</f>
        <v>Turn off the light</v>
      </c>
      <c r="E14" s="101" t="str">
        <f>'overzicht alle'!E12</f>
        <v>verplicht</v>
      </c>
      <c r="F14" s="101" t="str">
        <f>'overzicht alle'!F12</f>
        <v>voldaan</v>
      </c>
      <c r="G14" s="102"/>
      <c r="H14" s="103">
        <v>3</v>
      </c>
      <c r="I14" s="17"/>
      <c r="J14" s="327" t="str">
        <f t="shared" si="1"/>
        <v/>
      </c>
      <c r="K14" s="34" t="str">
        <f>Q14</f>
        <v/>
      </c>
      <c r="L14" s="17">
        <f>IF(AND(F14="goed",K14="goed"),0,IF(AND(F14="goed",K14="beter"),1,IF(AND(F14="goed",K14="uitstekend"),2,0)))</f>
        <v>0</v>
      </c>
      <c r="M14" s="349"/>
      <c r="N14" s="376"/>
      <c r="O14" s="377"/>
      <c r="P14" s="368" t="str">
        <f>IF(G14="voldaan",3,IF(G14="niet voldaan",0,IF(G14="nvt",0,"")))</f>
        <v/>
      </c>
      <c r="Q14" s="367" t="str">
        <f t="shared" si="2"/>
        <v/>
      </c>
      <c r="R14" s="367"/>
      <c r="S14" s="368">
        <f>R14</f>
        <v>0</v>
      </c>
      <c r="T14" s="382"/>
      <c r="U14" s="404"/>
    </row>
    <row r="15" spans="1:21" ht="14.4" x14ac:dyDescent="0.3">
      <c r="A15" s="4"/>
      <c r="B15" s="4"/>
      <c r="C15" s="4"/>
      <c r="D15" s="225"/>
      <c r="E15" s="74"/>
      <c r="F15" s="74"/>
      <c r="G15" s="74"/>
      <c r="H15" s="74"/>
      <c r="I15" s="17"/>
      <c r="J15" s="336"/>
      <c r="K15" s="25"/>
      <c r="L15" s="25"/>
      <c r="M15" s="349"/>
      <c r="N15" s="376"/>
      <c r="O15" s="377"/>
      <c r="P15" s="368"/>
      <c r="Q15" s="367"/>
      <c r="R15" s="367"/>
      <c r="S15" s="368"/>
      <c r="T15" s="382"/>
      <c r="U15" s="404"/>
    </row>
    <row r="16" spans="1:21" customFormat="1" ht="13.8" customHeight="1" x14ac:dyDescent="0.3">
      <c r="A16" s="30"/>
      <c r="B16" s="256"/>
      <c r="C16" s="257" t="str">
        <f>'overzicht alle'!B13</f>
        <v>CON3*</v>
      </c>
      <c r="D16" s="257" t="str">
        <f>'overzicht alle'!C13</f>
        <v>Healthy Design</v>
      </c>
      <c r="E16" s="257"/>
      <c r="F16" s="258" t="str">
        <f>'overzicht alle'!F13</f>
        <v>uitstekend</v>
      </c>
      <c r="G16" s="257"/>
      <c r="H16" s="257"/>
      <c r="I16" s="257"/>
      <c r="J16" s="335"/>
      <c r="K16" s="320" t="str">
        <f>Q16</f>
        <v/>
      </c>
      <c r="L16" s="258">
        <f>IF(AND(F16="goed",K16="goed"),0,IF(AND(F16="goed",K16="beter"),1,IF(AND(F16="goed",K16="uitstekend"),2,0)))</f>
        <v>0</v>
      </c>
      <c r="M16" s="395" t="str">
        <f>IF(K16="nvt","pass",IF(P16="","",IF(P16&gt;=U16,"pass","niet voldaan")))</f>
        <v/>
      </c>
      <c r="N16" s="364"/>
      <c r="O16" s="368"/>
      <c r="P16" s="368" t="str">
        <f>IF(P17=0,0,IFERROR(AVERAGE(P17),""))</f>
        <v/>
      </c>
      <c r="Q16" s="367" t="str">
        <f>IF(Q17="","",IF(Q17="uitstekend","uitstekend","niet voldaan"))</f>
        <v/>
      </c>
      <c r="R16" s="367"/>
      <c r="S16" s="367"/>
      <c r="T16" s="382"/>
      <c r="U16" s="405">
        <f>IF(F16="uitstekend",3,IF(F16="beter",2,IF(F16="goed",1,0)))</f>
        <v>3</v>
      </c>
    </row>
    <row r="17" spans="1:21" ht="14.4" x14ac:dyDescent="0.3">
      <c r="A17" s="112"/>
      <c r="B17" s="31"/>
      <c r="C17" s="4" t="str">
        <f>'overzicht alle'!B14</f>
        <v>CON3.1*</v>
      </c>
      <c r="D17" s="219" t="str">
        <f>'overzicht alle'!C14</f>
        <v>gezond ontwerp</v>
      </c>
      <c r="E17" s="101" t="str">
        <f>'overzicht alle'!E14</f>
        <v>verplicht</v>
      </c>
      <c r="F17" s="101" t="str">
        <f>'overzicht alle'!F14</f>
        <v>voldaan</v>
      </c>
      <c r="G17" s="102"/>
      <c r="H17" s="103">
        <v>3</v>
      </c>
      <c r="I17" s="27"/>
      <c r="J17" s="327" t="str">
        <f t="shared" si="1"/>
        <v/>
      </c>
      <c r="K17" s="34" t="str">
        <f>Q17</f>
        <v/>
      </c>
      <c r="L17" s="17">
        <f>IF(AND(F17="goed",K17="goed"),0,IF(AND(F17="goed",K17="beter"),1,IF(AND(F17="goed",K17="uitstekend"),2,0)))</f>
        <v>0</v>
      </c>
      <c r="M17" s="349"/>
      <c r="N17" s="376"/>
      <c r="O17" s="368"/>
      <c r="P17" s="368" t="str">
        <f>IF(G17="voldaan",3,IF(G17="niet voldaan",0,IF(G17="nvt",0,"")))</f>
        <v/>
      </c>
      <c r="Q17" s="367" t="str">
        <f t="shared" ref="Q17" si="3">IF(G17="nvt","nvt",IF(P17=3,"uitstekend",IF(P17=0,"niet voldaan","")))</f>
        <v/>
      </c>
      <c r="R17" s="367"/>
      <c r="S17" s="368">
        <f>R17</f>
        <v>0</v>
      </c>
      <c r="T17" s="382"/>
      <c r="U17" s="404"/>
    </row>
    <row r="18" spans="1:21" ht="14.4" x14ac:dyDescent="0.3">
      <c r="A18" s="4"/>
      <c r="B18" s="4"/>
      <c r="C18" s="4"/>
      <c r="D18" s="225"/>
      <c r="E18" s="74"/>
      <c r="F18" s="74"/>
      <c r="G18" s="74"/>
      <c r="H18" s="74"/>
      <c r="I18" s="17"/>
      <c r="J18" s="336"/>
      <c r="K18" s="25"/>
      <c r="L18" s="25"/>
      <c r="M18" s="349"/>
      <c r="N18" s="376"/>
      <c r="O18" s="377"/>
      <c r="P18" s="368"/>
      <c r="Q18" s="367"/>
      <c r="R18" s="367"/>
      <c r="S18" s="368"/>
      <c r="T18" s="382"/>
      <c r="U18" s="404"/>
    </row>
    <row r="19" spans="1:21" customFormat="1" ht="13.8" customHeight="1" x14ac:dyDescent="0.3">
      <c r="A19" s="30"/>
      <c r="B19" s="256"/>
      <c r="C19" s="257" t="str">
        <f>'overzicht alle'!B15</f>
        <v>CON4*</v>
      </c>
      <c r="D19" s="257" t="str">
        <f>'overzicht alle'!C15</f>
        <v>Reduce, reuse, recyle</v>
      </c>
      <c r="E19" s="257"/>
      <c r="F19" s="258" t="str">
        <f>'overzicht alle'!F15</f>
        <v>uitstekend</v>
      </c>
      <c r="G19" s="257"/>
      <c r="H19" s="257"/>
      <c r="I19" s="257"/>
      <c r="J19" s="335"/>
      <c r="K19" s="320" t="str">
        <f>Q19</f>
        <v/>
      </c>
      <c r="L19" s="258"/>
      <c r="M19" s="395" t="str">
        <f>IF(K19="nvt","pass",IF(P19="","",IF(P19&gt;=U19,"pass","niet voldaan")))</f>
        <v/>
      </c>
      <c r="N19" s="364"/>
      <c r="O19" s="368"/>
      <c r="P19" s="368" t="str">
        <f>IF(P20=0,0,IFERROR(AVERAGE(P20),""))</f>
        <v/>
      </c>
      <c r="Q19" s="367" t="str">
        <f>IF(Q20="","",IF(Q20="uitstekend","uitstekend","niet voldaan"))</f>
        <v/>
      </c>
      <c r="R19" s="367"/>
      <c r="S19" s="367"/>
      <c r="T19" s="382"/>
      <c r="U19" s="405">
        <f>IF(F19="uitstekend",3,IF(F19="beter",2,IF(F19="goed",1,0)))</f>
        <v>3</v>
      </c>
    </row>
    <row r="20" spans="1:21" ht="14.4" x14ac:dyDescent="0.3">
      <c r="A20" s="112"/>
      <c r="B20" s="31"/>
      <c r="C20" s="4" t="str">
        <f>'overzicht alle'!B16</f>
        <v>CON4.1*</v>
      </c>
      <c r="D20" s="219" t="str">
        <f>'overzicht alle'!C16</f>
        <v>R-ladder</v>
      </c>
      <c r="E20" s="101" t="str">
        <f>'overzicht alle'!E16</f>
        <v>verplicht</v>
      </c>
      <c r="F20" s="101" t="str">
        <f>'overzicht alle'!F16</f>
        <v>voldaan</v>
      </c>
      <c r="G20" s="102"/>
      <c r="H20" s="103">
        <v>3</v>
      </c>
      <c r="I20" s="27"/>
      <c r="J20" s="327" t="str">
        <f>P20</f>
        <v/>
      </c>
      <c r="K20" s="34" t="str">
        <f>Q20</f>
        <v/>
      </c>
      <c r="L20" s="17">
        <f>IF(AND(F20="goed",K20="goed"),0,IF(AND(F20="goed",K20="beter"),1,IF(AND(F20="goed",K20="uitstekend"),2,0)))</f>
        <v>0</v>
      </c>
      <c r="M20" s="349"/>
      <c r="N20" s="376"/>
      <c r="O20" s="368"/>
      <c r="P20" s="368" t="str">
        <f>IF(G20="voldaan",3,IF(OR(G20="niet voldaan",G20="nvt"),0,""))</f>
        <v/>
      </c>
      <c r="Q20" s="367" t="str">
        <f t="shared" ref="Q20" si="4">IF(G20="nvt","nvt",IF(P20=3,"uitstekend",IF(P20=0,"niet voldaan","")))</f>
        <v/>
      </c>
      <c r="R20" s="367"/>
      <c r="S20" s="368">
        <f>R20</f>
        <v>0</v>
      </c>
      <c r="T20" s="382"/>
      <c r="U20" s="404"/>
    </row>
    <row r="21" spans="1:21" ht="14.4" x14ac:dyDescent="0.3">
      <c r="A21" s="4"/>
      <c r="B21" s="4"/>
      <c r="C21" s="4"/>
      <c r="D21" s="225"/>
      <c r="E21" s="74"/>
      <c r="F21" s="74"/>
      <c r="G21" s="74"/>
      <c r="H21" s="74"/>
      <c r="I21" s="17"/>
      <c r="J21" s="336"/>
      <c r="K21" s="25"/>
      <c r="L21" s="25"/>
      <c r="M21" s="349"/>
      <c r="N21" s="376"/>
      <c r="O21" s="377"/>
      <c r="P21" s="368"/>
      <c r="Q21" s="367"/>
      <c r="R21" s="367"/>
      <c r="S21" s="368"/>
      <c r="T21" s="382"/>
      <c r="U21" s="404"/>
    </row>
    <row r="22" spans="1:21" customFormat="1" ht="13.8" customHeight="1" x14ac:dyDescent="0.3">
      <c r="A22" s="30"/>
      <c r="B22" s="256"/>
      <c r="C22" s="257" t="str">
        <f>'overzicht alle'!B17</f>
        <v>PRO1*</v>
      </c>
      <c r="D22" s="257" t="str">
        <f>'overzicht alle'!C17</f>
        <v>Een multidisciplinair ontwerpteam</v>
      </c>
      <c r="E22" s="257"/>
      <c r="F22" s="258" t="str">
        <f>'overzicht alle'!F17</f>
        <v>uitstekend</v>
      </c>
      <c r="G22" s="257"/>
      <c r="H22" s="257"/>
      <c r="I22" s="257"/>
      <c r="J22" s="335"/>
      <c r="K22" s="320" t="str">
        <f>Q22</f>
        <v/>
      </c>
      <c r="L22" s="258"/>
      <c r="M22" s="395" t="str">
        <f>IF(K22="nvt","pass",IF(P22="","",IF(P22&gt;=U22,"pass","niet voldaan")))</f>
        <v/>
      </c>
      <c r="N22" s="364"/>
      <c r="O22" s="368"/>
      <c r="P22" s="368" t="str">
        <f>IF(P23=0,0,IFERROR(AVERAGE(P23),""))</f>
        <v/>
      </c>
      <c r="Q22" s="367" t="str">
        <f>IF(Q23="","",IF(Q23="uitstekend","uitstekend","niet voldaan"))</f>
        <v/>
      </c>
      <c r="R22" s="367"/>
      <c r="S22" s="367"/>
      <c r="T22" s="382"/>
      <c r="U22" s="405">
        <f>IF(F22="uitstekend",3,IF(F22="beter",2,IF(F22="goed",1,0)))</f>
        <v>3</v>
      </c>
    </row>
    <row r="23" spans="1:21" ht="14.4" x14ac:dyDescent="0.3">
      <c r="A23" s="112"/>
      <c r="B23" s="31"/>
      <c r="C23" s="4" t="str">
        <f>'overzicht alle'!B18</f>
        <v>PRO1.1*</v>
      </c>
      <c r="D23" s="219" t="str">
        <f>'overzicht alle'!C18</f>
        <v>samenstelling team</v>
      </c>
      <c r="E23" s="101" t="str">
        <f>'overzicht alle'!E18</f>
        <v>verplicht</v>
      </c>
      <c r="F23" s="101" t="str">
        <f>'overzicht alle'!F18</f>
        <v>voldaan</v>
      </c>
      <c r="G23" s="102"/>
      <c r="H23" s="103">
        <v>3</v>
      </c>
      <c r="I23" s="27"/>
      <c r="J23" s="327" t="str">
        <f t="shared" si="1"/>
        <v/>
      </c>
      <c r="K23" s="34" t="str">
        <f>Q23</f>
        <v/>
      </c>
      <c r="L23" s="17">
        <f>IF(AND(F23="goed",K23="goed"),0,IF(AND(F23="goed",K23="beter"),1,IF(AND(F23="goed",K23="uitstekend"),2,0)))</f>
        <v>0</v>
      </c>
      <c r="M23" s="349"/>
      <c r="N23" s="376"/>
      <c r="O23" s="368"/>
      <c r="P23" s="368" t="str">
        <f>IF(G23="voldaan",3,IF(OR(G23="niet voldaan",G23="nvt"),0,""))</f>
        <v/>
      </c>
      <c r="Q23" s="367" t="str">
        <f t="shared" ref="Q23" si="5">IF(G23="nvt","nvt",IF(P23=3,"uitstekend",IF(P23=0,"niet voldaan","")))</f>
        <v/>
      </c>
      <c r="R23" s="367"/>
      <c r="S23" s="368">
        <f>R23</f>
        <v>0</v>
      </c>
      <c r="T23" s="382"/>
      <c r="U23" s="404"/>
    </row>
    <row r="24" spans="1:21" ht="14.4" x14ac:dyDescent="0.3">
      <c r="A24" s="4"/>
      <c r="B24" s="4"/>
      <c r="C24" s="4"/>
      <c r="D24" s="225"/>
      <c r="E24" s="74"/>
      <c r="F24" s="74"/>
      <c r="G24" s="74"/>
      <c r="H24" s="74"/>
      <c r="I24" s="17"/>
      <c r="J24" s="336"/>
      <c r="K24" s="25"/>
      <c r="L24" s="25"/>
      <c r="M24" s="349"/>
      <c r="N24" s="376"/>
      <c r="O24" s="377"/>
      <c r="P24" s="368"/>
      <c r="Q24" s="367"/>
      <c r="R24" s="367"/>
      <c r="S24" s="368"/>
      <c r="T24" s="382"/>
      <c r="U24" s="404"/>
    </row>
    <row r="25" spans="1:21" customFormat="1" ht="13.8" customHeight="1" x14ac:dyDescent="0.3">
      <c r="A25" s="30"/>
      <c r="B25" s="256"/>
      <c r="C25" s="257" t="str">
        <f>'overzicht alle'!B19</f>
        <v>PRO2*</v>
      </c>
      <c r="D25" s="257" t="str">
        <f>'overzicht alle'!C19</f>
        <v xml:space="preserve">Participatie project </v>
      </c>
      <c r="E25" s="257"/>
      <c r="F25" s="258" t="str">
        <f>'overzicht alle'!F19</f>
        <v>goed</v>
      </c>
      <c r="G25" s="257"/>
      <c r="H25" s="257"/>
      <c r="I25" s="257"/>
      <c r="J25" s="335" t="str">
        <f t="shared" si="1"/>
        <v/>
      </c>
      <c r="K25" s="320" t="str">
        <f>Q25</f>
        <v/>
      </c>
      <c r="L25" s="258"/>
      <c r="M25" s="395" t="str">
        <f>IF(K25="nvt","pass",IF(P25="","",IF(P25&gt;=U25,"pass","niet voldaan")))</f>
        <v/>
      </c>
      <c r="N25" s="364"/>
      <c r="O25" s="368"/>
      <c r="P25" s="368" t="str">
        <f>IF(P26=0,0, IF(AND(P26=3,OR(P27=1,P27="",P27=0)),1, IF(AND(P26=3,P27=2),2, IF(AND(P26=3,P27=3),3,""))))</f>
        <v/>
      </c>
      <c r="Q25" s="367" t="str">
        <f>IF(P25="","",IF(P25&lt;1,"niet voldaan",IF(P25&lt;2,"goed",IF(P25&lt;3,"beter","uitstekend"))))</f>
        <v/>
      </c>
      <c r="R25" s="367"/>
      <c r="S25" s="367">
        <f>R25</f>
        <v>0</v>
      </c>
      <c r="T25" s="382"/>
      <c r="U25" s="405">
        <f>IF(F25="uitstekend",3,IF(F25="beter",2,IF(F25="goed",1,0)))</f>
        <v>1</v>
      </c>
    </row>
    <row r="26" spans="1:21" ht="14.4" x14ac:dyDescent="0.3">
      <c r="A26" s="112"/>
      <c r="B26" s="31"/>
      <c r="C26" s="4" t="str">
        <f>'overzicht alle'!B20</f>
        <v>PRO2.1*</v>
      </c>
      <c r="D26" s="219" t="str">
        <f>'overzicht alle'!C20</f>
        <v>omwonende op de hoogte houden</v>
      </c>
      <c r="E26" s="101" t="str">
        <f>'overzicht alle'!E20</f>
        <v>verplicht</v>
      </c>
      <c r="F26" s="101" t="str">
        <f>'overzicht alle'!F20</f>
        <v>voldaan</v>
      </c>
      <c r="G26" s="102"/>
      <c r="H26" s="103">
        <v>3</v>
      </c>
      <c r="I26" s="27"/>
      <c r="J26" s="327" t="str">
        <f t="shared" si="1"/>
        <v/>
      </c>
      <c r="K26" s="34" t="str">
        <f>Q26</f>
        <v/>
      </c>
      <c r="L26" s="17">
        <f>IF(AND(F26="goed",K26="goed"),0,IF(AND(F26="goed",K26="beter"),1,IF(AND(F26="goed",K26="uitstekend"),2,0)))</f>
        <v>0</v>
      </c>
      <c r="M26" s="361"/>
      <c r="N26" s="376"/>
      <c r="O26" s="377"/>
      <c r="P26" s="368" t="str">
        <f>IF(G26="voldaan",3,IF(G26="niet voldaan",0,IF(G26="nvt",0,"")))</f>
        <v/>
      </c>
      <c r="Q26" s="367" t="str">
        <f t="shared" ref="Q26" si="6">IF(G26="nvt","nvt",IF(P26=3,"uitstekend",IF(P26=0,"niet voldaan","")))</f>
        <v/>
      </c>
      <c r="R26" s="367"/>
      <c r="S26" s="368">
        <f>R26</f>
        <v>0</v>
      </c>
      <c r="T26" s="382"/>
      <c r="U26" s="404"/>
    </row>
    <row r="27" spans="1:21" ht="14.4" x14ac:dyDescent="0.3">
      <c r="A27" s="112"/>
      <c r="B27" s="31"/>
      <c r="C27" s="4" t="str">
        <f>'overzicht alle'!B21</f>
        <v>PRO2.2*</v>
      </c>
      <c r="D27" s="219" t="str">
        <f>'overzicht alle'!C21</f>
        <v>participatie project</v>
      </c>
      <c r="E27" s="101" t="str">
        <f>'overzicht alle'!E21</f>
        <v>vrij</v>
      </c>
      <c r="F27" s="101" t="str">
        <f>'overzicht alle'!F21</f>
        <v>beter</v>
      </c>
      <c r="G27" s="102"/>
      <c r="H27" s="103">
        <v>3</v>
      </c>
      <c r="I27" s="27"/>
      <c r="J27" s="327" t="str">
        <f t="shared" si="1"/>
        <v/>
      </c>
      <c r="K27" s="34" t="str">
        <f>Q27</f>
        <v/>
      </c>
      <c r="L27" s="17">
        <f>R27</f>
        <v>0</v>
      </c>
      <c r="M27" s="361"/>
      <c r="N27" s="376"/>
      <c r="O27" s="377"/>
      <c r="P27" s="368" t="str">
        <f>IF(G27="goed",1,IF(G27="beter",2,IF(G27="uitstekend",3,"")))</f>
        <v/>
      </c>
      <c r="Q27" s="383" t="str">
        <f>IF(G27="nvt","nvt",IF(J27=0,"niet voldaan",IF(J27=1,"goed",IF(J27=2,"beter",IF(J27=3,"uitstekend","")))))</f>
        <v/>
      </c>
      <c r="R27" s="367"/>
      <c r="S27" s="368">
        <f>R27</f>
        <v>0</v>
      </c>
      <c r="T27" s="382" t="str">
        <f>IF(G27="nvt",0,IF(G27="goed",1,IF(G27="beter",2,IF(G27="uitstekend",3,""))))</f>
        <v/>
      </c>
      <c r="U27" s="404"/>
    </row>
    <row r="28" spans="1:21" ht="14.4" x14ac:dyDescent="0.3">
      <c r="A28" s="112"/>
      <c r="B28" s="29"/>
      <c r="C28" s="29"/>
      <c r="D28" s="20"/>
      <c r="E28" s="217"/>
      <c r="F28" s="217"/>
      <c r="G28" s="17"/>
      <c r="H28" s="23"/>
      <c r="I28" s="17"/>
      <c r="J28" s="336"/>
      <c r="K28" s="25"/>
      <c r="L28" s="25"/>
      <c r="M28" s="349"/>
      <c r="N28" s="376"/>
      <c r="O28" s="377"/>
      <c r="P28" s="377"/>
      <c r="Q28" s="378"/>
      <c r="R28" s="378"/>
      <c r="S28" s="378"/>
      <c r="T28" s="392"/>
      <c r="U28" s="404"/>
    </row>
    <row r="29" spans="1:21" customFormat="1" ht="18" x14ac:dyDescent="0.3">
      <c r="A29" s="30"/>
      <c r="B29" s="238" t="s">
        <v>153</v>
      </c>
      <c r="C29" s="238"/>
      <c r="D29" s="238"/>
      <c r="E29" s="238"/>
      <c r="F29" s="238"/>
      <c r="G29" s="239"/>
      <c r="H29" s="238"/>
      <c r="I29" s="238"/>
      <c r="J29" s="333"/>
      <c r="K29" s="238"/>
      <c r="L29" s="238"/>
      <c r="M29" s="387"/>
      <c r="N29" s="364"/>
      <c r="O29" s="368"/>
      <c r="P29" s="368"/>
      <c r="Q29" s="367"/>
      <c r="R29" s="367"/>
      <c r="S29" s="367"/>
      <c r="T29" s="382"/>
      <c r="U29" s="405"/>
    </row>
    <row r="30" spans="1:21" customFormat="1" ht="14.4" x14ac:dyDescent="0.3">
      <c r="A30" s="30"/>
      <c r="B30" s="30"/>
      <c r="C30" s="30"/>
      <c r="D30" s="30"/>
      <c r="E30" s="30"/>
      <c r="F30" s="30"/>
      <c r="G30" s="30"/>
      <c r="H30" s="30"/>
      <c r="I30" s="30"/>
      <c r="J30" s="334"/>
      <c r="K30" s="30"/>
      <c r="L30" s="30"/>
      <c r="M30" s="364"/>
      <c r="N30" s="364"/>
      <c r="O30" s="368"/>
      <c r="P30" s="368"/>
      <c r="Q30" s="367"/>
      <c r="R30" s="367"/>
      <c r="S30" s="367"/>
      <c r="T30" s="382"/>
      <c r="U30" s="405"/>
    </row>
    <row r="31" spans="1:21" customFormat="1" ht="13.8" customHeight="1" x14ac:dyDescent="0.3">
      <c r="A31" s="30"/>
      <c r="B31" s="256"/>
      <c r="C31" s="257" t="str">
        <f>'overzicht alle'!B24</f>
        <v>MOB 1</v>
      </c>
      <c r="D31" s="257" t="str">
        <f>'overzicht alle'!C24</f>
        <v>Met het openbaar vervoer</v>
      </c>
      <c r="E31" s="257"/>
      <c r="F31" s="258" t="str">
        <f>'overzicht alle'!F24</f>
        <v>goed</v>
      </c>
      <c r="G31" s="257"/>
      <c r="H31" s="257"/>
      <c r="I31" s="257"/>
      <c r="J31" s="335"/>
      <c r="K31" s="320" t="str">
        <f>Q31</f>
        <v/>
      </c>
      <c r="L31" s="258"/>
      <c r="M31" s="395" t="str">
        <f>IF(K31="nvt","pass",IF(P31="","",IF(P31&gt;=U31,"pass","niet voldaan")))</f>
        <v/>
      </c>
      <c r="N31" s="364"/>
      <c r="O31" s="368"/>
      <c r="P31" s="368" t="str">
        <f>IF(P32=0,0,IFERROR(AVERAGE(P32:P33),""))</f>
        <v/>
      </c>
      <c r="Q31" s="367" t="str">
        <f>IF(P31="","",IF(P31&lt;1,"niet voldaan",IF(P31&lt;2,"goed",IF(P31&lt;3,"beter","uitstekend"))))</f>
        <v/>
      </c>
      <c r="R31" s="367"/>
      <c r="S31" s="367"/>
      <c r="T31" s="382" t="str">
        <f>IF(G31="niet voldaan",0,IF(G31="verhoogd comfort",2,IF(G31="normaal comfort",1,"")))</f>
        <v/>
      </c>
      <c r="U31" s="405">
        <f>IF(F31="uitstekend",3,IF(F31="beter",2,IF(F31="goed",1,0)))</f>
        <v>1</v>
      </c>
    </row>
    <row r="32" spans="1:21" ht="14.4" x14ac:dyDescent="0.3">
      <c r="A32" s="112"/>
      <c r="B32" s="31"/>
      <c r="C32" s="4" t="str">
        <f>'overzicht alle'!B25</f>
        <v>MOB1.1*</v>
      </c>
      <c r="D32" s="219" t="str">
        <f>'overzicht alle'!C25</f>
        <v>Rekenblad MOB1 Met het openbaar vervoer</v>
      </c>
      <c r="E32" s="101" t="str">
        <f>'overzicht alle'!E25</f>
        <v>verplicht</v>
      </c>
      <c r="F32" s="101" t="str">
        <f>'overzicht alle'!F25</f>
        <v>goed</v>
      </c>
      <c r="G32" s="102"/>
      <c r="H32" s="103">
        <v>3</v>
      </c>
      <c r="I32" s="27"/>
      <c r="J32" s="327" t="str">
        <f t="shared" ref="J32:J33" si="7">P32</f>
        <v/>
      </c>
      <c r="K32" s="34" t="str">
        <f>Q32</f>
        <v/>
      </c>
      <c r="L32" s="17">
        <f>R32</f>
        <v>0</v>
      </c>
      <c r="M32" s="361"/>
      <c r="N32" s="376"/>
      <c r="O32" s="377"/>
      <c r="P32" s="368" t="str">
        <f>IF(G32="goed",1,IF(G32="beter",2,IF(G32="uitstekend",3,IF(G32="nvt",0,""))))</f>
        <v/>
      </c>
      <c r="Q32" s="383" t="str">
        <f>IF(G32="nvt","nvt",IF(J32=0,"niet voldaan",IF(J32=1,"goed",IF(J32=2,"beter",IF(J32=3,"uitstekend","")))))</f>
        <v/>
      </c>
      <c r="R32" s="367"/>
      <c r="S32" s="368">
        <f>R32</f>
        <v>0</v>
      </c>
      <c r="T32" s="382" t="str">
        <f>IF(G32="nvt",0,IF(G32="goed",1,IF(G32="beter",2,IF(G32="uitstekend",3,""))))</f>
        <v/>
      </c>
      <c r="U32" s="404"/>
    </row>
    <row r="33" spans="1:21" ht="14.4" x14ac:dyDescent="0.3">
      <c r="A33" s="112"/>
      <c r="B33" s="31"/>
      <c r="C33" s="4" t="str">
        <f>'overzicht alle'!B26</f>
        <v>MOB1.2*</v>
      </c>
      <c r="D33" s="219" t="str">
        <f>'overzicht alle'!C26</f>
        <v>Beperken autoplaatsen</v>
      </c>
      <c r="E33" s="101" t="str">
        <f>'overzicht alle'!E26</f>
        <v>vrij</v>
      </c>
      <c r="F33" s="101" t="str">
        <f>'overzicht alle'!F26</f>
        <v>beter</v>
      </c>
      <c r="G33" s="102"/>
      <c r="H33" s="103">
        <v>3</v>
      </c>
      <c r="I33" s="27"/>
      <c r="J33" s="327" t="str">
        <f t="shared" si="7"/>
        <v/>
      </c>
      <c r="K33" s="34" t="str">
        <f>Q33</f>
        <v/>
      </c>
      <c r="L33" s="17">
        <f>R33</f>
        <v>0</v>
      </c>
      <c r="M33" s="361"/>
      <c r="N33" s="376"/>
      <c r="O33" s="377"/>
      <c r="P33" s="368" t="str">
        <f>IF(G33="goed",1,IF(G33="beter",2,IF(G33="uitstekend",3,"")))</f>
        <v/>
      </c>
      <c r="Q33" s="383" t="str">
        <f>IF(G33="nvt","nvt",IF(J33=0,"niet voldaan",IF(J33=1,"goed",IF(J33=2,"beter",IF(J33=3,"uitstekend","")))))</f>
        <v/>
      </c>
      <c r="R33" s="367"/>
      <c r="S33" s="368">
        <f>R33</f>
        <v>0</v>
      </c>
      <c r="T33" s="382" t="str">
        <f>IF(G33="nvt",0,IF(G33="goed",1,IF(G33="beter",2,IF(G33="uitstekend",3,""))))</f>
        <v/>
      </c>
      <c r="U33" s="404"/>
    </row>
    <row r="34" spans="1:21" ht="14.4" x14ac:dyDescent="0.3">
      <c r="A34" s="4"/>
      <c r="B34" s="4"/>
      <c r="C34" s="4"/>
      <c r="D34" s="225"/>
      <c r="E34" s="225"/>
      <c r="F34" s="225"/>
      <c r="G34" s="225"/>
      <c r="H34" s="225"/>
      <c r="I34" s="27"/>
      <c r="J34" s="337"/>
      <c r="K34" s="27"/>
      <c r="L34" s="27"/>
      <c r="M34" s="361"/>
      <c r="N34" s="376"/>
      <c r="O34" s="377"/>
      <c r="P34" s="368"/>
      <c r="Q34" s="383"/>
      <c r="R34" s="367"/>
      <c r="S34" s="368"/>
      <c r="T34" s="382"/>
      <c r="U34" s="404"/>
    </row>
    <row r="35" spans="1:21" customFormat="1" ht="13.8" customHeight="1" x14ac:dyDescent="0.3">
      <c r="A35" s="30"/>
      <c r="B35" s="256"/>
      <c r="C35" s="257" t="str">
        <f>'overzicht alle'!B27</f>
        <v>MOB 2</v>
      </c>
      <c r="D35" s="257" t="str">
        <f>'overzicht alle'!C27</f>
        <v>Met de fiets</v>
      </c>
      <c r="E35" s="257"/>
      <c r="F35" s="258" t="str">
        <f>'overzicht alle'!F27</f>
        <v>beter</v>
      </c>
      <c r="G35" s="257"/>
      <c r="H35" s="257"/>
      <c r="I35" s="257"/>
      <c r="J35" s="335"/>
      <c r="K35" s="320" t="str">
        <f t="shared" ref="K35:K40" si="8">Q35</f>
        <v/>
      </c>
      <c r="L35" s="258"/>
      <c r="M35" s="395" t="str">
        <f>IF(K35="nvt","pass",IF(P35="","",IF(P35&gt;=U35,"pass","niet voldaan")))</f>
        <v/>
      </c>
      <c r="N35" s="364"/>
      <c r="O35" s="368"/>
      <c r="P35" s="368" t="str">
        <f>IF(OR(P36=0,P37=0),0,IFERROR(AVERAGE(P36:P37),""))</f>
        <v/>
      </c>
      <c r="Q35" s="367" t="str">
        <f>IF(P35="","",IF(P35&lt;1,"niet voldaan",IF(P35&lt;2,"goed",IF(P35&lt;3,"beter","uitstekend"))))</f>
        <v/>
      </c>
      <c r="R35" s="367"/>
      <c r="S35" s="367"/>
      <c r="T35" s="382"/>
      <c r="U35" s="405">
        <f>IF(F35="uitstekend",3,IF(F35="beter",2,IF(F35="goed",1,0)))</f>
        <v>2</v>
      </c>
    </row>
    <row r="36" spans="1:21" ht="14.4" x14ac:dyDescent="0.3">
      <c r="A36" s="112"/>
      <c r="B36" s="31"/>
      <c r="C36" s="4" t="str">
        <f>'overzicht alle'!B28</f>
        <v>MOB2.1*</v>
      </c>
      <c r="D36" s="219" t="str">
        <f>'overzicht alle'!C28</f>
        <v>Checklist MOB2* Met de fiets</v>
      </c>
      <c r="E36" s="101" t="str">
        <f>'overzicht alle'!E28</f>
        <v>verplicht</v>
      </c>
      <c r="F36" s="101" t="str">
        <f>'overzicht alle'!F28</f>
        <v>beter</v>
      </c>
      <c r="G36" s="102"/>
      <c r="H36" s="103">
        <v>2</v>
      </c>
      <c r="I36" s="27"/>
      <c r="J36" s="327" t="str">
        <f t="shared" ref="J36:J37" si="9">P36</f>
        <v/>
      </c>
      <c r="K36" s="34" t="str">
        <f t="shared" si="8"/>
        <v/>
      </c>
      <c r="L36" s="17">
        <f>R36</f>
        <v>0</v>
      </c>
      <c r="M36" s="361"/>
      <c r="N36" s="376"/>
      <c r="O36" s="377"/>
      <c r="P36" s="368" t="str">
        <f>IF(G36="goed",1,IF(G36="beter",2,IF(G36="uitstekend",3,IF(G36="nvt",0,""))))</f>
        <v/>
      </c>
      <c r="Q36" s="383" t="str">
        <f>IF(G36="nvt","nvt",IF(J36=0,"niet voldaan",IF(J36=1,"goed",IF(J36=2,"beter",IF(J36=3,"uitstekend","")))))</f>
        <v/>
      </c>
      <c r="R36" s="367"/>
      <c r="S36" s="368">
        <f>R36</f>
        <v>0</v>
      </c>
      <c r="T36" s="382" t="str">
        <f>IF(G36="nvt",0,IF(G36="goed",1,IF(G36="beter",2,IF(G36="uitstekend",3,""))))</f>
        <v/>
      </c>
      <c r="U36" s="404"/>
    </row>
    <row r="37" spans="1:21" ht="14.4" x14ac:dyDescent="0.3">
      <c r="A37" s="112"/>
      <c r="B37" s="31"/>
      <c r="C37" s="4" t="str">
        <f>'overzicht alle'!B29</f>
        <v>MOB2.2*</v>
      </c>
      <c r="D37" s="219" t="str">
        <f>'overzicht alle'!C29</f>
        <v>Fietsnetwerk</v>
      </c>
      <c r="E37" s="101" t="str">
        <f>'overzicht alle'!E29</f>
        <v>verplicht</v>
      </c>
      <c r="F37" s="229" t="str">
        <f>'overzicht alle'!F29</f>
        <v>voldaan</v>
      </c>
      <c r="G37" s="230"/>
      <c r="H37" s="25"/>
      <c r="I37" s="27"/>
      <c r="J37" s="327" t="str">
        <f t="shared" si="9"/>
        <v/>
      </c>
      <c r="K37" s="34" t="str">
        <f t="shared" si="8"/>
        <v/>
      </c>
      <c r="L37" s="17">
        <f>R37</f>
        <v>0</v>
      </c>
      <c r="M37" s="361"/>
      <c r="N37" s="376"/>
      <c r="O37" s="377"/>
      <c r="P37" s="368" t="str">
        <f>IF(G37="voldaan",3,IF(G37="niet voldaan",0,IF(G37="nvt",0,"")))</f>
        <v/>
      </c>
      <c r="Q37" s="367" t="str">
        <f>IF(G37="nvt","nvt",IF(P37=3,"uitstekend",IF(P37=0,"niet voldaan","")))</f>
        <v/>
      </c>
      <c r="R37" s="367"/>
      <c r="S37" s="368">
        <f>R37</f>
        <v>0</v>
      </c>
      <c r="T37" s="382"/>
      <c r="U37" s="404"/>
    </row>
    <row r="38" spans="1:21" customFormat="1" ht="13.8" customHeight="1" x14ac:dyDescent="0.3">
      <c r="A38" s="30"/>
      <c r="B38" s="263" t="s">
        <v>437</v>
      </c>
      <c r="C38" s="228"/>
      <c r="D38" s="231"/>
      <c r="E38" s="232"/>
      <c r="F38" s="232"/>
      <c r="G38" s="233"/>
      <c r="H38" s="234"/>
      <c r="I38" s="235"/>
      <c r="J38" s="338"/>
      <c r="K38" s="232" t="str">
        <f t="shared" si="8"/>
        <v/>
      </c>
      <c r="L38" s="232"/>
      <c r="M38" s="395" t="str">
        <f>IF(K38="nvt","pass",IF(P38="","",IF(P38&gt;=U38,"pass","niet voldaan")))</f>
        <v/>
      </c>
      <c r="N38" s="364"/>
      <c r="O38" s="368"/>
      <c r="P38" s="368"/>
      <c r="Q38" s="367" t="str">
        <f>IF(P38="","",IF(P38&lt;1,"niet voldaan",IF(P38&lt;2,"goed",IF(P38&lt;3,"beter","uitstekend"))))</f>
        <v/>
      </c>
      <c r="R38" s="367"/>
      <c r="S38" s="367"/>
      <c r="T38" s="382"/>
      <c r="U38" s="405"/>
    </row>
    <row r="39" spans="1:21" ht="14.4" x14ac:dyDescent="0.3">
      <c r="A39" s="112"/>
      <c r="B39" s="264" t="s">
        <v>193</v>
      </c>
      <c r="C39" s="275" t="s">
        <v>212</v>
      </c>
      <c r="D39" s="274" t="s">
        <v>213</v>
      </c>
      <c r="E39" s="101" t="s">
        <v>31</v>
      </c>
      <c r="F39" s="101" t="s">
        <v>28</v>
      </c>
      <c r="G39" s="102"/>
      <c r="H39" s="25"/>
      <c r="I39" s="27"/>
      <c r="J39" s="327" t="str">
        <f t="shared" ref="J39:J40" si="10">P39</f>
        <v/>
      </c>
      <c r="K39" s="34" t="str">
        <f t="shared" si="8"/>
        <v/>
      </c>
      <c r="L39" s="17">
        <f>R39</f>
        <v>0</v>
      </c>
      <c r="M39" s="361"/>
      <c r="N39" s="376"/>
      <c r="O39" s="377"/>
      <c r="P39" s="368" t="str">
        <f>IF(G39="goed",1,IF(G39="beter",2,IF(G39="uitstekend",3,IF(G39="nvt","nvt",""))))</f>
        <v/>
      </c>
      <c r="Q39" s="383" t="str">
        <f>IF(J39="nvt","nvt",IF(J39=0,"niet voldaan",IF(J39=1,"goed",IF(J39=2,"beter",IF(J39=3,"uitstekend","")))))</f>
        <v/>
      </c>
      <c r="R39" s="367"/>
      <c r="S39" s="368">
        <f>R39</f>
        <v>0</v>
      </c>
      <c r="T39" s="382" t="str">
        <f>IF(G39="nvt",0,IF(G39="goed",1,IF(G39="beter",2,IF(G39="uitstekend",3,""))))</f>
        <v/>
      </c>
      <c r="U39" s="404"/>
    </row>
    <row r="40" spans="1:21" ht="14.4" x14ac:dyDescent="0.3">
      <c r="A40" s="112"/>
      <c r="B40" s="264" t="s">
        <v>193</v>
      </c>
      <c r="C40" s="275" t="s">
        <v>214</v>
      </c>
      <c r="D40" s="274" t="s">
        <v>215</v>
      </c>
      <c r="E40" s="101" t="s">
        <v>201</v>
      </c>
      <c r="F40" s="101" t="s">
        <v>29</v>
      </c>
      <c r="G40" s="102"/>
      <c r="H40" s="25"/>
      <c r="I40" s="27"/>
      <c r="J40" s="327" t="str">
        <f t="shared" si="10"/>
        <v/>
      </c>
      <c r="K40" s="34" t="str">
        <f t="shared" si="8"/>
        <v/>
      </c>
      <c r="L40" s="17">
        <f>R40</f>
        <v>0</v>
      </c>
      <c r="M40" s="361"/>
      <c r="N40" s="376"/>
      <c r="O40" s="377"/>
      <c r="P40" s="368" t="str">
        <f>IF(G40="voldaan",3,IF(G40="niet voldaan",0,""))</f>
        <v/>
      </c>
      <c r="Q40" s="367" t="str">
        <f>IF(P40=3,"uitstekend",IF(P40=0,"niet voldaan",""))</f>
        <v/>
      </c>
      <c r="R40" s="367"/>
      <c r="S40" s="368">
        <f>R40</f>
        <v>0</v>
      </c>
      <c r="T40" s="382"/>
      <c r="U40" s="404"/>
    </row>
    <row r="41" spans="1:21" ht="14.4" x14ac:dyDescent="0.3">
      <c r="A41" s="226"/>
      <c r="B41" s="226"/>
      <c r="C41" s="226"/>
      <c r="D41" s="225"/>
      <c r="E41" s="25"/>
      <c r="F41" s="25"/>
      <c r="G41" s="25"/>
      <c r="H41" s="25"/>
      <c r="I41" s="25"/>
      <c r="J41" s="336"/>
      <c r="K41" s="25"/>
      <c r="L41" s="25"/>
      <c r="M41" s="361"/>
      <c r="N41" s="376"/>
      <c r="O41" s="377"/>
      <c r="P41" s="368"/>
      <c r="Q41" s="367"/>
      <c r="R41" s="367"/>
      <c r="S41" s="368"/>
      <c r="T41" s="382"/>
      <c r="U41" s="404"/>
    </row>
    <row r="42" spans="1:21" customFormat="1" ht="13.8" customHeight="1" x14ac:dyDescent="0.3">
      <c r="A42" s="30"/>
      <c r="B42" s="256"/>
      <c r="C42" s="257" t="str">
        <f>'overzicht alle'!B30</f>
        <v>MOB 3</v>
      </c>
      <c r="D42" s="257" t="str">
        <f>'overzicht alle'!C30</f>
        <v>Te voet</v>
      </c>
      <c r="E42" s="257"/>
      <c r="F42" s="258" t="str">
        <f>'overzicht alle'!F30</f>
        <v>beter</v>
      </c>
      <c r="G42" s="257"/>
      <c r="H42" s="257"/>
      <c r="I42" s="257"/>
      <c r="J42" s="335"/>
      <c r="K42" s="320" t="str">
        <f>Q42</f>
        <v/>
      </c>
      <c r="L42" s="258"/>
      <c r="M42" s="395" t="str">
        <f>IF(K42="nvt","pass",IF(P42="","",IF(P42&gt;=U42,"pass","niet voldaan")))</f>
        <v/>
      </c>
      <c r="N42" s="364"/>
      <c r="O42" s="368"/>
      <c r="P42" s="368" t="str">
        <f>IFERROR(AVERAGE(P43),"")</f>
        <v/>
      </c>
      <c r="Q42" s="367" t="str">
        <f>IF(P42="","",IF(P42&lt;1,"niet voldaan",IF(P42&lt;2,"goed",IF(P42&lt;3,"beter","uitstekend"))))</f>
        <v/>
      </c>
      <c r="R42" s="367"/>
      <c r="S42" s="367"/>
      <c r="T42" s="382" t="str">
        <f>IF(G42="niet voldaan",0,IF(G42="verhoogd comfort",2,IF(G42="normaal comfort",1,"")))</f>
        <v/>
      </c>
      <c r="U42" s="405">
        <f>IF(F42="uitstekend",3,IF(F42="beter",2,IF(F42="goed",1,0)))</f>
        <v>2</v>
      </c>
    </row>
    <row r="43" spans="1:21" ht="14.4" x14ac:dyDescent="0.3">
      <c r="A43" s="112"/>
      <c r="B43" s="31"/>
      <c r="C43" s="4" t="str">
        <f>'overzicht alle'!B31</f>
        <v>MOB 3.1</v>
      </c>
      <c r="D43" s="219" t="str">
        <f>'overzicht alle'!C31</f>
        <v>Checklist MOB3</v>
      </c>
      <c r="E43" s="101" t="str">
        <f>'overzicht alle'!E31</f>
        <v>verplicht</v>
      </c>
      <c r="F43" s="101" t="str">
        <f>'overzicht alle'!F31</f>
        <v>beter</v>
      </c>
      <c r="G43" s="102"/>
      <c r="H43" s="25"/>
      <c r="I43" s="27"/>
      <c r="J43" s="327" t="str">
        <f t="shared" ref="J43" si="11">P43</f>
        <v/>
      </c>
      <c r="K43" s="34" t="str">
        <f>Q43</f>
        <v/>
      </c>
      <c r="L43" s="17">
        <f>R43</f>
        <v>0</v>
      </c>
      <c r="M43" s="361"/>
      <c r="N43" s="376"/>
      <c r="O43" s="377"/>
      <c r="P43" s="368" t="str">
        <f>IF(G43="goed",1,IF(G43="beter",2,IF(G43="uitstekend",3,IF(G43="nvt",0,""))))</f>
        <v/>
      </c>
      <c r="Q43" s="383" t="str">
        <f>IF(G43="nvt","nvt",IF(J43=0,"niet voldaan",IF(J43=1,"goed",IF(J43=2,"beter",IF(J43=3,"uitstekend","")))))</f>
        <v/>
      </c>
      <c r="R43" s="367"/>
      <c r="S43" s="368">
        <f>R43</f>
        <v>0</v>
      </c>
      <c r="T43" s="382" t="str">
        <f>IF(G43="nvt",0,IF(G43="goed",1,IF(G43="beter",2,IF(G43="uitstekend",3,""))))</f>
        <v/>
      </c>
      <c r="U43" s="404"/>
    </row>
    <row r="44" spans="1:21" ht="14.4" x14ac:dyDescent="0.3">
      <c r="A44" s="4"/>
      <c r="B44" s="4"/>
      <c r="C44" s="4"/>
      <c r="D44" s="4"/>
      <c r="E44" s="4"/>
      <c r="F44" s="4"/>
      <c r="G44" s="4"/>
      <c r="H44" s="4"/>
      <c r="I44" s="4"/>
      <c r="J44" s="339"/>
      <c r="K44" s="4"/>
      <c r="L44" s="4"/>
      <c r="M44" s="351"/>
      <c r="N44" s="376"/>
      <c r="O44" s="377"/>
      <c r="P44" s="368"/>
      <c r="Q44" s="383"/>
      <c r="R44" s="367"/>
      <c r="S44" s="368"/>
      <c r="T44" s="382"/>
      <c r="U44" s="404"/>
    </row>
    <row r="45" spans="1:21" customFormat="1" ht="13.8" customHeight="1" x14ac:dyDescent="0.3">
      <c r="A45" s="30"/>
      <c r="B45" s="256"/>
      <c r="C45" s="257" t="str">
        <f>'overzicht alle'!B32</f>
        <v>MOB 4</v>
      </c>
      <c r="D45" s="257" t="str">
        <f>'overzicht alle'!C32</f>
        <v>Met de auto of moto</v>
      </c>
      <c r="E45" s="257"/>
      <c r="F45" s="258" t="str">
        <f>'overzicht alle'!F32</f>
        <v>goed</v>
      </c>
      <c r="G45" s="257"/>
      <c r="H45" s="257"/>
      <c r="I45" s="257"/>
      <c r="J45" s="335"/>
      <c r="K45" s="320" t="str">
        <f t="shared" ref="K45:K50" si="12">Q45</f>
        <v/>
      </c>
      <c r="L45" s="258"/>
      <c r="M45" s="395" t="str">
        <f>IF(K45="nvt","pass",IF(P45="","",IF(P45&gt;=U45,"pass","niet voldaan")))</f>
        <v/>
      </c>
      <c r="N45" s="364"/>
      <c r="O45" s="368"/>
      <c r="P45" s="368" t="str">
        <f>IFERROR(AVERAGE(P46:P47),"")</f>
        <v/>
      </c>
      <c r="Q45" s="367" t="str" cm="1">
        <f t="array" ref="Q45">IF(AND(Q46:Q47="nvt"),"nvt",IF(P45="","",IF(P45&lt;1,"niet voldaan",IF(P45&lt;2.5,"goed",IF(P45&lt;3,"beter","uitstekend")))))</f>
        <v/>
      </c>
      <c r="R45" s="367"/>
      <c r="S45" s="367"/>
      <c r="T45" s="382" t="str">
        <f>IF(G45="niet voldaan",0,IF(G45="verhoogd comfort",2,IF(G45="normaal comfort",1,"")))</f>
        <v/>
      </c>
      <c r="U45" s="405">
        <f>IF(F45="uitstekend",3,IF(F45="beter",2,IF(F45="goed",1,0)))</f>
        <v>1</v>
      </c>
    </row>
    <row r="46" spans="1:21" ht="14.4" x14ac:dyDescent="0.3">
      <c r="A46" s="112"/>
      <c r="B46" s="31"/>
      <c r="C46" s="4" t="str">
        <f>'overzicht alle'!B33</f>
        <v>MOB 4.1</v>
      </c>
      <c r="D46" s="219" t="str">
        <f>'overzicht alle'!C33</f>
        <v>Checklist MOB4</v>
      </c>
      <c r="E46" s="101" t="str">
        <f>'overzicht alle'!E33</f>
        <v>vrij</v>
      </c>
      <c r="F46" s="101" t="str">
        <f>'overzicht alle'!F33</f>
        <v>beter</v>
      </c>
      <c r="G46" s="102"/>
      <c r="H46" s="25"/>
      <c r="I46" s="27"/>
      <c r="J46" s="327" t="str">
        <f t="shared" ref="J46:J47" si="13">P46</f>
        <v/>
      </c>
      <c r="K46" s="34" t="str">
        <f t="shared" si="12"/>
        <v/>
      </c>
      <c r="L46" s="17">
        <f>R46</f>
        <v>0</v>
      </c>
      <c r="M46" s="361"/>
      <c r="N46" s="376"/>
      <c r="O46" s="377"/>
      <c r="P46" s="368" t="str">
        <f>IF(G46="goed",1,IF(G46="beter",2,IF(G46="uitstekend",3,"")))</f>
        <v/>
      </c>
      <c r="Q46" s="383" t="str">
        <f>IF(G46="nvt","nvt",IF(J46=0,"niet voldaan",IF(J46=1,"goed",IF(J46=2,"beter",IF(J46=3,"uitstekend","")))))</f>
        <v/>
      </c>
      <c r="R46" s="367"/>
      <c r="S46" s="368">
        <f>R46</f>
        <v>0</v>
      </c>
      <c r="T46" s="382" t="str">
        <f>IF(G46="nvt",0,IF(G46="goed",1,IF(G46="beter",2,IF(G46="uitstekend",3,""))))</f>
        <v/>
      </c>
      <c r="U46" s="404"/>
    </row>
    <row r="47" spans="1:21" ht="14.4" x14ac:dyDescent="0.3">
      <c r="A47" s="112"/>
      <c r="B47" s="31"/>
      <c r="C47" s="4" t="str">
        <f>'overzicht alle'!B34</f>
        <v>MOB 4.2</v>
      </c>
      <c r="D47" s="219" t="str">
        <f>'overzicht alle'!C34</f>
        <v>Circulatieplan op de site</v>
      </c>
      <c r="E47" s="101" t="str">
        <f>'overzicht alle'!E34</f>
        <v>vrij</v>
      </c>
      <c r="F47" s="101" t="str">
        <f>'overzicht alle'!F34</f>
        <v>voldaan</v>
      </c>
      <c r="G47" s="102"/>
      <c r="H47" s="105">
        <v>0</v>
      </c>
      <c r="I47" s="27"/>
      <c r="J47" s="327" t="str">
        <f t="shared" si="13"/>
        <v/>
      </c>
      <c r="K47" s="34" t="str">
        <f t="shared" si="12"/>
        <v/>
      </c>
      <c r="L47" s="17">
        <f>R47</f>
        <v>0</v>
      </c>
      <c r="M47" s="361"/>
      <c r="N47" s="376"/>
      <c r="O47" s="377"/>
      <c r="P47" s="368" t="str">
        <f>IF(G47="voldaan",3,IF(G47="niet voldaan",0,""))</f>
        <v/>
      </c>
      <c r="Q47" s="367" t="str">
        <f>IF(G47="nvt","nvt",IF(P47=3,"uitstekend",IF(P47=0,"niet voldaan","")))</f>
        <v/>
      </c>
      <c r="R47" s="367"/>
      <c r="S47" s="368">
        <f>R47</f>
        <v>0</v>
      </c>
      <c r="T47" s="382"/>
      <c r="U47" s="404"/>
    </row>
    <row r="48" spans="1:21" customFormat="1" ht="13.8" customHeight="1" x14ac:dyDescent="0.3">
      <c r="A48" s="30"/>
      <c r="B48" s="263" t="s">
        <v>437</v>
      </c>
      <c r="C48" s="228"/>
      <c r="D48" s="231"/>
      <c r="E48" s="232"/>
      <c r="F48" s="232"/>
      <c r="G48" s="233"/>
      <c r="H48" s="234"/>
      <c r="I48" s="235"/>
      <c r="J48" s="338"/>
      <c r="K48" s="232" t="str">
        <f t="shared" si="12"/>
        <v/>
      </c>
      <c r="L48" s="232"/>
      <c r="M48" s="395" t="str">
        <f>IF(K48="nvt","pass",IF(P48="","",IF(P48&gt;=U48,"pass","niet voldaan")))</f>
        <v/>
      </c>
      <c r="N48" s="364"/>
      <c r="O48" s="368"/>
      <c r="P48" s="368"/>
      <c r="Q48" s="367" t="str">
        <f>IF(P48="","",IF(P48&lt;1,"niet voldaan",IF(P48&lt;2,"goed",IF(P48&lt;3,"beter","uitstekend"))))</f>
        <v/>
      </c>
      <c r="R48" s="367"/>
      <c r="S48" s="367"/>
      <c r="T48" s="382"/>
      <c r="U48" s="405"/>
    </row>
    <row r="49" spans="1:21" ht="14.4" x14ac:dyDescent="0.3">
      <c r="A49" s="112"/>
      <c r="B49" s="220" t="s">
        <v>191</v>
      </c>
      <c r="C49" s="221" t="s">
        <v>222</v>
      </c>
      <c r="D49" s="225" t="s">
        <v>223</v>
      </c>
      <c r="E49" s="101" t="s">
        <v>31</v>
      </c>
      <c r="F49" s="101" t="s">
        <v>43</v>
      </c>
      <c r="G49" s="102"/>
      <c r="H49" s="25"/>
      <c r="I49" s="27"/>
      <c r="J49" s="327" t="str">
        <f t="shared" ref="J49:J50" si="14">P49</f>
        <v/>
      </c>
      <c r="K49" s="34" t="str">
        <f t="shared" si="12"/>
        <v/>
      </c>
      <c r="L49" s="17">
        <f>R49</f>
        <v>0</v>
      </c>
      <c r="M49" s="361"/>
      <c r="N49" s="376"/>
      <c r="O49" s="377"/>
      <c r="P49" s="368" t="str">
        <f>IF(G49="goed",1,IF(G49="beter",2,IF(G49="uitstekend",3,IF(G49="nvt","nvt",""))))</f>
        <v/>
      </c>
      <c r="Q49" s="383" t="str">
        <f>IF(G49="nvt","nvt",IF(J49=0,"niet voldaan",IF(J49=1,"goed",IF(J49=2,"beter",IF(J49=3,"uitstekend","")))))</f>
        <v/>
      </c>
      <c r="R49" s="367"/>
      <c r="S49" s="368">
        <f>R49</f>
        <v>0</v>
      </c>
      <c r="T49" s="382" t="str">
        <f>IF(G49="nvt",0,IF(G49="goed",1,IF(G49="beter",2,IF(G49="uitstekend",3,""))))</f>
        <v/>
      </c>
      <c r="U49" s="404"/>
    </row>
    <row r="50" spans="1:21" ht="14.4" x14ac:dyDescent="0.3">
      <c r="A50" s="112"/>
      <c r="B50" s="220" t="s">
        <v>191</v>
      </c>
      <c r="C50" s="221" t="s">
        <v>495</v>
      </c>
      <c r="D50" s="225" t="s">
        <v>451</v>
      </c>
      <c r="E50" s="101" t="s">
        <v>31</v>
      </c>
      <c r="F50" s="101" t="s">
        <v>29</v>
      </c>
      <c r="G50" s="102"/>
      <c r="H50" s="105">
        <v>0</v>
      </c>
      <c r="I50" s="27"/>
      <c r="J50" s="327" t="str">
        <f t="shared" si="14"/>
        <v/>
      </c>
      <c r="K50" s="34" t="str">
        <f t="shared" si="12"/>
        <v/>
      </c>
      <c r="L50" s="17">
        <f>R50</f>
        <v>0</v>
      </c>
      <c r="M50" s="361"/>
      <c r="N50" s="376"/>
      <c r="O50" s="377"/>
      <c r="P50" s="368" t="str">
        <f>IF(G50="voldaan",3,IF(G50="niet voldaan",0,""))</f>
        <v/>
      </c>
      <c r="Q50" s="367" t="str">
        <f>IF(P50=3,"uitstekend",IF(P50=0,"niet voldaan",""))</f>
        <v/>
      </c>
      <c r="R50" s="367"/>
      <c r="S50" s="368">
        <f>R50</f>
        <v>0</v>
      </c>
      <c r="T50" s="382"/>
      <c r="U50" s="404"/>
    </row>
    <row r="51" spans="1:21" ht="14.4" x14ac:dyDescent="0.3">
      <c r="A51" s="23"/>
      <c r="B51" s="23"/>
      <c r="C51" s="23"/>
      <c r="D51" s="23"/>
      <c r="E51" s="23"/>
      <c r="F51" s="23"/>
      <c r="G51" s="23"/>
      <c r="H51" s="23"/>
      <c r="I51" s="23"/>
      <c r="J51" s="340"/>
      <c r="K51" s="23"/>
      <c r="L51" s="23"/>
      <c r="M51" s="361"/>
      <c r="N51" s="376"/>
      <c r="O51" s="377"/>
      <c r="P51" s="368"/>
      <c r="Q51" s="367"/>
      <c r="R51" s="367"/>
      <c r="S51" s="368"/>
      <c r="T51" s="382"/>
      <c r="U51" s="404"/>
    </row>
    <row r="52" spans="1:21" customFormat="1" ht="13.8" customHeight="1" x14ac:dyDescent="0.3">
      <c r="A52" s="30"/>
      <c r="B52" s="256"/>
      <c r="C52" s="257" t="str">
        <f>'overzicht alle'!B35</f>
        <v>MA 1</v>
      </c>
      <c r="D52" s="257" t="str">
        <f>'overzicht alle'!C35</f>
        <v>Ruimtelijke kwaliteit</v>
      </c>
      <c r="E52" s="257"/>
      <c r="F52" s="258" t="str">
        <f>'overzicht alle'!F35</f>
        <v>goed</v>
      </c>
      <c r="G52" s="257"/>
      <c r="H52" s="257"/>
      <c r="I52" s="257"/>
      <c r="J52" s="335"/>
      <c r="K52" s="320" t="str">
        <f>Q52</f>
        <v/>
      </c>
      <c r="L52" s="258"/>
      <c r="M52" s="395" t="str">
        <f>IF(K52="nvt","pass",IF(P52="","",IF(P52&gt;=U52,"pass","niet voldaan")))</f>
        <v/>
      </c>
      <c r="N52" s="364"/>
      <c r="O52" s="368"/>
      <c r="P52" s="368" t="str">
        <f>IF(OR(P53=0,P54=0),0, IF(AND(P53=3,P54=3,OR(P55=1,P55="",P55=0)),1, IF(AND(P53=3,P54=3,P55=2),2, IF(AND(P53=3,P54=3,P55=3),3,""))))</f>
        <v/>
      </c>
      <c r="Q52" s="367" t="str">
        <f>IF(P52="","",IF(P52&lt;1,"niet voldaan",IF(P52&lt;2,"goed",IF(P52&lt;3,"beter","uitstekend"))))</f>
        <v/>
      </c>
      <c r="R52" s="367"/>
      <c r="S52" s="367"/>
      <c r="T52" s="382"/>
      <c r="U52" s="405">
        <f>IF(F52="uitstekend",3,IF(F52="beter",2,IF(F52="goed",1,0)))</f>
        <v>1</v>
      </c>
    </row>
    <row r="53" spans="1:21" ht="14.4" x14ac:dyDescent="0.3">
      <c r="A53" s="112"/>
      <c r="B53" s="31"/>
      <c r="C53" s="4" t="str">
        <f>'overzicht alle'!B36</f>
        <v>MA 1.1</v>
      </c>
      <c r="D53" s="219" t="str">
        <f>'overzicht alle'!C36</f>
        <v>Aftoetsing aan beleidskader ruimtelijke structuur</v>
      </c>
      <c r="E53" s="101" t="str">
        <f>'overzicht alle'!E36</f>
        <v>Verplicht</v>
      </c>
      <c r="F53" s="101" t="str">
        <f>'overzicht alle'!F36</f>
        <v>Voldaan</v>
      </c>
      <c r="G53" s="102"/>
      <c r="H53" s="103">
        <v>2</v>
      </c>
      <c r="I53" s="27"/>
      <c r="J53" s="327" t="str">
        <f t="shared" ref="J53:J55" si="15">P53</f>
        <v/>
      </c>
      <c r="K53" s="34" t="str">
        <f>Q53</f>
        <v/>
      </c>
      <c r="L53" s="17">
        <f>R53</f>
        <v>0</v>
      </c>
      <c r="M53" s="361"/>
      <c r="N53" s="376"/>
      <c r="O53" s="377"/>
      <c r="P53" s="368" t="str">
        <f>IF(G53="voldaan",3,IF(G53="niet voldaan",0,IF(G53="nvt",0,"")))</f>
        <v/>
      </c>
      <c r="Q53" s="367" t="str">
        <f>IF(G53="nvt","nvt",IF(P53=3,"uitstekend",IF(P53=0,"niet voldaan","")))</f>
        <v/>
      </c>
      <c r="R53" s="367"/>
      <c r="S53" s="368">
        <f>R53</f>
        <v>0</v>
      </c>
      <c r="T53" s="382"/>
      <c r="U53" s="404"/>
    </row>
    <row r="54" spans="1:21" ht="14.4" x14ac:dyDescent="0.3">
      <c r="A54" s="112"/>
      <c r="B54" s="31"/>
      <c r="C54" s="4" t="str">
        <f>'overzicht alle'!B37</f>
        <v>MA 1.2</v>
      </c>
      <c r="D54" s="219" t="str">
        <f>'overzicht alle'!C37</f>
        <v>Inventaris van de bestaande netwerken</v>
      </c>
      <c r="E54" s="101" t="str">
        <f>'overzicht alle'!E37</f>
        <v>Verplicht</v>
      </c>
      <c r="F54" s="101" t="str">
        <f>'overzicht alle'!F37</f>
        <v>Voldaan</v>
      </c>
      <c r="G54" s="102"/>
      <c r="H54" s="25"/>
      <c r="I54" s="27"/>
      <c r="J54" s="327" t="str">
        <f t="shared" si="15"/>
        <v/>
      </c>
      <c r="K54" s="34" t="str">
        <f>Q54</f>
        <v/>
      </c>
      <c r="L54" s="17">
        <f>R54</f>
        <v>0</v>
      </c>
      <c r="M54" s="354"/>
      <c r="N54" s="376"/>
      <c r="O54" s="377"/>
      <c r="P54" s="368" t="str">
        <f>IF(G54="voldaan",3,IF(G54="niet voldaan",0,IF(G54="nvt",0,"")))</f>
        <v/>
      </c>
      <c r="Q54" s="367" t="str">
        <f>IF(G54="nvt","nvt",IF(P54=3,"uitstekend",IF(P54=0,"niet voldaan","")))</f>
        <v/>
      </c>
      <c r="R54" s="367"/>
      <c r="S54" s="368">
        <f>R54</f>
        <v>0</v>
      </c>
      <c r="T54" s="382"/>
      <c r="U54" s="404"/>
    </row>
    <row r="55" spans="1:21" ht="14.4" x14ac:dyDescent="0.3">
      <c r="A55" s="112"/>
      <c r="B55" s="31"/>
      <c r="C55" s="4" t="str">
        <f>'overzicht alle'!B38</f>
        <v>MA 1.3</v>
      </c>
      <c r="D55" s="219" t="str">
        <f>'overzicht alle'!C38</f>
        <v>Potentiële synergieën met de omgeving en versterking van de ruimtelijke kwaliteit*</v>
      </c>
      <c r="E55" s="101" t="str">
        <f>'overzicht alle'!E38</f>
        <v>vrij</v>
      </c>
      <c r="F55" s="101" t="str">
        <f>'overzicht alle'!F38</f>
        <v>beter</v>
      </c>
      <c r="G55" s="102"/>
      <c r="H55" s="103">
        <v>2</v>
      </c>
      <c r="I55" s="27"/>
      <c r="J55" s="327" t="str">
        <f t="shared" si="15"/>
        <v/>
      </c>
      <c r="K55" s="34" t="str">
        <f>Q55</f>
        <v/>
      </c>
      <c r="L55" s="17">
        <f>R55</f>
        <v>0</v>
      </c>
      <c r="M55" s="361"/>
      <c r="N55" s="376"/>
      <c r="O55" s="377"/>
      <c r="P55" s="368" t="str">
        <f>IF(G55="goed",1,IF(G55="beter",2,IF(G55="uitstekend",3,"")))</f>
        <v/>
      </c>
      <c r="Q55" s="383" t="str">
        <f>IF(G55="nvt","nvt",IF(J55=0,"niet voldaan",IF(J55=1,"goed",IF(J55=2,"beter",IF(J55=3,"uitstekend","")))))</f>
        <v/>
      </c>
      <c r="R55" s="367"/>
      <c r="S55" s="368">
        <f>R55</f>
        <v>0</v>
      </c>
      <c r="T55" s="382" t="str">
        <f>IF(G55="nvt",0,IF(G55="goed",1,IF(G55="beter",2,IF(G55="uitstekend",3,""))))</f>
        <v/>
      </c>
      <c r="U55" s="404"/>
    </row>
    <row r="56" spans="1:21" ht="14.4" x14ac:dyDescent="0.3">
      <c r="A56" s="23"/>
      <c r="B56" s="23"/>
      <c r="C56" s="23"/>
      <c r="D56" s="23"/>
      <c r="E56" s="23"/>
      <c r="F56" s="23"/>
      <c r="G56" s="23"/>
      <c r="H56" s="23"/>
      <c r="I56" s="23"/>
      <c r="J56" s="340"/>
      <c r="K56" s="23"/>
      <c r="L56" s="23"/>
      <c r="M56" s="361"/>
      <c r="N56" s="376"/>
      <c r="O56" s="377"/>
      <c r="P56" s="368"/>
      <c r="Q56" s="367"/>
      <c r="R56" s="367"/>
      <c r="S56" s="368"/>
      <c r="T56" s="382"/>
      <c r="U56" s="404"/>
    </row>
    <row r="57" spans="1:21" customFormat="1" ht="13.8" customHeight="1" x14ac:dyDescent="0.3">
      <c r="A57" s="30"/>
      <c r="B57" s="256"/>
      <c r="C57" s="257" t="str">
        <f>'overzicht alle'!B39</f>
        <v>MA 2</v>
      </c>
      <c r="D57" s="257" t="str">
        <f>'overzicht alle'!C39</f>
        <v>Bodem- en ruimtegebruik</v>
      </c>
      <c r="E57" s="257"/>
      <c r="F57" s="258" t="str">
        <f>'overzicht alle'!F39</f>
        <v>goed</v>
      </c>
      <c r="G57" s="257"/>
      <c r="H57" s="257"/>
      <c r="I57" s="257"/>
      <c r="J57" s="335"/>
      <c r="K57" s="320" t="str">
        <f>Q57</f>
        <v/>
      </c>
      <c r="L57" s="258"/>
      <c r="M57" s="395" t="str">
        <f>IF(K57="nvt","pass",IF(P57="","",IF(P57&gt;=U57,"pass","niet voldaan")))</f>
        <v/>
      </c>
      <c r="N57" s="364"/>
      <c r="O57" s="368"/>
      <c r="P57" s="368" t="str">
        <f>IFERROR(AVERAGE(P58),"")</f>
        <v/>
      </c>
      <c r="Q57" s="367" t="str">
        <f>IF(P57="","",IF(P57&lt;1,"niet voldaan",IF(P57&lt;2,"goed",IF(P57&lt;3,"beter","uitstekend"))))</f>
        <v/>
      </c>
      <c r="R57" s="367"/>
      <c r="S57" s="367"/>
      <c r="T57" s="382"/>
      <c r="U57" s="405">
        <f>IF(F57="uitstekend",3,IF(F57="beter",2,IF(F57="goed",1,0)))</f>
        <v>1</v>
      </c>
    </row>
    <row r="58" spans="1:21" ht="14.4" x14ac:dyDescent="0.3">
      <c r="A58" s="112"/>
      <c r="B58" s="31"/>
      <c r="C58" s="4" t="str">
        <f>'overzicht alle'!B40</f>
        <v>MA 2.1</v>
      </c>
      <c r="D58" s="219" t="str">
        <f>'overzicht alle'!C40</f>
        <v>Type terrein</v>
      </c>
      <c r="E58" s="101" t="str">
        <f>'overzicht alle'!E40</f>
        <v>verplicht</v>
      </c>
      <c r="F58" s="101" t="str">
        <f>'overzicht alle'!F40</f>
        <v>goed</v>
      </c>
      <c r="G58" s="102"/>
      <c r="H58" s="27"/>
      <c r="I58" s="27"/>
      <c r="J58" s="327" t="str">
        <f t="shared" ref="J58" si="16">P58</f>
        <v/>
      </c>
      <c r="K58" s="34" t="str">
        <f>Q58</f>
        <v/>
      </c>
      <c r="L58" s="17">
        <f>R58</f>
        <v>0</v>
      </c>
      <c r="M58" s="361"/>
      <c r="N58" s="376"/>
      <c r="O58" s="377"/>
      <c r="P58" s="368" t="str">
        <f>IF(G58="goed",1,IF(G58="beter",2,IF(G58="uitstekend",3,IF(G58="nvt",0,""))))</f>
        <v/>
      </c>
      <c r="Q58" s="383" t="str">
        <f>IF(G58="nvt","nvt",IF(J58=0,"niet voldaan",IF(J58=1,"goed",IF(J58=2,"beter",IF(J58=3,"uitstekend","")))))</f>
        <v/>
      </c>
      <c r="R58" s="367"/>
      <c r="S58" s="368">
        <f>R58</f>
        <v>0</v>
      </c>
      <c r="T58" s="382" t="str">
        <f>IF(G58="nvt",0,IF(G58="goed",1,IF(G58="beter",2,IF(G58="uitstekend",3,""))))</f>
        <v/>
      </c>
      <c r="U58" s="404"/>
    </row>
    <row r="59" spans="1:21" ht="14.4" x14ac:dyDescent="0.3">
      <c r="A59" s="23"/>
      <c r="B59" s="23"/>
      <c r="C59" s="23"/>
      <c r="D59" s="23"/>
      <c r="E59" s="23"/>
      <c r="F59" s="23"/>
      <c r="G59" s="23"/>
      <c r="H59" s="23"/>
      <c r="I59" s="23"/>
      <c r="J59" s="340"/>
      <c r="K59" s="23"/>
      <c r="L59" s="23"/>
      <c r="M59" s="361"/>
      <c r="N59" s="376"/>
      <c r="O59" s="377"/>
      <c r="P59" s="368"/>
      <c r="Q59" s="367"/>
      <c r="R59" s="367"/>
      <c r="S59" s="368"/>
      <c r="T59" s="382"/>
      <c r="U59" s="404"/>
    </row>
    <row r="60" spans="1:21" customFormat="1" ht="13.8" customHeight="1" x14ac:dyDescent="0.3">
      <c r="A60" s="30"/>
      <c r="B60" s="256"/>
      <c r="C60" s="257" t="str">
        <f>'overzicht alle'!B41</f>
        <v>MA 3</v>
      </c>
      <c r="D60" s="257" t="str">
        <f>'overzicht alle'!C41</f>
        <v>Aantrekkelijkheid van de omgeving</v>
      </c>
      <c r="E60" s="257"/>
      <c r="F60" s="258" t="str">
        <f>'overzicht alle'!F41</f>
        <v>goed</v>
      </c>
      <c r="G60" s="257"/>
      <c r="H60" s="257"/>
      <c r="I60" s="257"/>
      <c r="J60" s="335"/>
      <c r="K60" s="320" t="str">
        <f>Q60</f>
        <v/>
      </c>
      <c r="L60" s="258"/>
      <c r="M60" s="395" t="str">
        <f>IF(K60="nvt","pass",IF(P60="","",IF(P60&gt;=U60,"pass","niet voldaan")))</f>
        <v/>
      </c>
      <c r="N60" s="364"/>
      <c r="O60" s="368"/>
      <c r="P60" s="368" t="str">
        <f>IF(P62=0,0,IFERROR(AVERAGE(P61:P62),""))</f>
        <v/>
      </c>
      <c r="Q60" s="367" t="str">
        <f>IF(P60="","",IF(P60&lt;1,"niet voldaan",IF(P60&lt;2,"goed",IF(P60&lt;3,"beter","uitstekend"))))</f>
        <v/>
      </c>
      <c r="R60" s="367"/>
      <c r="S60" s="367"/>
      <c r="T60" s="382"/>
      <c r="U60" s="405">
        <f>IF(F60="uitstekend",3,IF(F60="beter",2,IF(F60="goed",1,0)))</f>
        <v>1</v>
      </c>
    </row>
    <row r="61" spans="1:21" ht="14.4" x14ac:dyDescent="0.3">
      <c r="A61" s="112"/>
      <c r="B61" s="31"/>
      <c r="C61" s="4" t="str">
        <f>'overzicht alle'!B42</f>
        <v>MA 3.1</v>
      </c>
      <c r="D61" s="219" t="str">
        <f>'overzicht alle'!C42</f>
        <v>kwaliteit van het omgevende landschap</v>
      </c>
      <c r="E61" s="101" t="str">
        <f>'overzicht alle'!E42</f>
        <v>vrij</v>
      </c>
      <c r="F61" s="101" t="str">
        <f>'overzicht alle'!F42</f>
        <v>voldaan</v>
      </c>
      <c r="G61" s="102"/>
      <c r="H61" s="103">
        <v>2</v>
      </c>
      <c r="I61" s="27"/>
      <c r="J61" s="327" t="str">
        <f t="shared" ref="J61:J62" si="17">P61</f>
        <v/>
      </c>
      <c r="K61" s="34" t="str">
        <f>Q61</f>
        <v/>
      </c>
      <c r="L61" s="17">
        <f>R61</f>
        <v>0</v>
      </c>
      <c r="M61" s="361"/>
      <c r="N61" s="376"/>
      <c r="O61" s="377"/>
      <c r="P61" s="368" t="str">
        <f>IF(G61="voldaan",3,IF(G61="niet voldaan",0,""))</f>
        <v/>
      </c>
      <c r="Q61" s="383" t="str">
        <f>IF(G61="nvt","nvt",IF(J61=0,"niet voldaan",IF(J61=1,"goed",IF(J61=2,"beter",IF(J61=3,"uitstekend","")))))</f>
        <v/>
      </c>
      <c r="R61" s="367"/>
      <c r="S61" s="368">
        <f>R61</f>
        <v>0</v>
      </c>
      <c r="T61" s="382"/>
      <c r="U61" s="404"/>
    </row>
    <row r="62" spans="1:21" ht="14.4" x14ac:dyDescent="0.3">
      <c r="A62" s="112"/>
      <c r="B62" s="31"/>
      <c r="C62" s="4" t="str">
        <f>'overzicht alle'!B43</f>
        <v>MA 3.2*</v>
      </c>
      <c r="D62" s="219" t="str">
        <f>'overzicht alle'!C43</f>
        <v>nabijheid van voorzieningen</v>
      </c>
      <c r="E62" s="101" t="str">
        <f>'overzicht alle'!E43</f>
        <v>verplicht</v>
      </c>
      <c r="F62" s="101" t="str">
        <f>'overzicht alle'!F43</f>
        <v>goed</v>
      </c>
      <c r="G62" s="102"/>
      <c r="H62" s="25"/>
      <c r="I62" s="27"/>
      <c r="J62" s="327" t="str">
        <f t="shared" si="17"/>
        <v/>
      </c>
      <c r="K62" s="34" t="str">
        <f>Q62</f>
        <v/>
      </c>
      <c r="L62" s="17">
        <f>R62</f>
        <v>0</v>
      </c>
      <c r="M62" s="361"/>
      <c r="N62" s="376"/>
      <c r="O62" s="377"/>
      <c r="P62" s="368" t="str">
        <f>IF(G62="goed",1,IF(G62="beter",2,IF(G62="uitstekend",3,IF(G62="nvt",0,""))))</f>
        <v/>
      </c>
      <c r="Q62" s="383" t="str">
        <f>IF(G62="nvt","nvt",IF(J62=0,"niet voldaan",IF(J62=1,"goed",IF(J62=2,"beter",IF(J62=3,"uitstekend","")))))</f>
        <v/>
      </c>
      <c r="R62" s="367"/>
      <c r="S62" s="368">
        <f>R62</f>
        <v>0</v>
      </c>
      <c r="T62" s="382" t="str">
        <f>IF(G62="nvt",0,IF(G62="goed",1,IF(G62="beter",2,IF(G62="uitstekend",3,""))))</f>
        <v/>
      </c>
      <c r="U62" s="404"/>
    </row>
    <row r="63" spans="1:21" ht="14.4" x14ac:dyDescent="0.3">
      <c r="A63" s="23"/>
      <c r="B63" s="23"/>
      <c r="C63" s="23"/>
      <c r="D63" s="23"/>
      <c r="E63" s="23"/>
      <c r="F63" s="23"/>
      <c r="G63" s="23"/>
      <c r="H63" s="23"/>
      <c r="I63" s="23"/>
      <c r="J63" s="340"/>
      <c r="K63" s="23"/>
      <c r="L63" s="23"/>
      <c r="M63" s="361"/>
      <c r="N63" s="376"/>
      <c r="O63" s="377"/>
      <c r="P63" s="368"/>
      <c r="Q63" s="367"/>
      <c r="R63" s="367"/>
      <c r="S63" s="368"/>
      <c r="T63" s="382"/>
      <c r="U63" s="404"/>
    </row>
    <row r="64" spans="1:21" customFormat="1" ht="13.8" customHeight="1" x14ac:dyDescent="0.3">
      <c r="A64" s="30"/>
      <c r="B64" s="256"/>
      <c r="C64" s="257" t="str">
        <f>'overzicht alle'!B44</f>
        <v>MIL 1</v>
      </c>
      <c r="D64" s="257" t="str">
        <f>'overzicht alle'!C44</f>
        <v>Overstromingsrisico</v>
      </c>
      <c r="E64" s="257"/>
      <c r="F64" s="258" t="str">
        <f>'overzicht alle'!F44</f>
        <v>uitstekend</v>
      </c>
      <c r="G64" s="257"/>
      <c r="H64" s="257"/>
      <c r="I64" s="257"/>
      <c r="J64" s="335"/>
      <c r="K64" s="320" t="str">
        <f>Q64</f>
        <v/>
      </c>
      <c r="L64" s="258"/>
      <c r="M64" s="395" t="str">
        <f>IF(K64="nvt","pass",IF(P64="","",IF(P64&gt;=U64,"pass","niet voldaan")))</f>
        <v/>
      </c>
      <c r="N64" s="364"/>
      <c r="O64" s="368"/>
      <c r="P64" s="368" t="str">
        <f>IFERROR(AVERAGE(P65),"")</f>
        <v/>
      </c>
      <c r="Q64" s="367" t="str">
        <f>IF(P64="","",IF(P64&lt;1,"niet voldaan",IF(P64&lt;2,"goed",IF(P64&lt;3,"beter","uitstekend"))))</f>
        <v/>
      </c>
      <c r="R64" s="367"/>
      <c r="S64" s="367"/>
      <c r="T64" s="382" t="str">
        <f>IF(G64="niet voldaan",0,IF(G64="verhoogd comfort",2,IF(G64="normaal comfort",1,"")))</f>
        <v/>
      </c>
      <c r="U64" s="405">
        <f>IF(F64="uitstekend",3,IF(F64="beter",2,IF(F64="goed",1,0)))</f>
        <v>3</v>
      </c>
    </row>
    <row r="65" spans="1:21" ht="14.4" x14ac:dyDescent="0.3">
      <c r="A65" s="112"/>
      <c r="B65" s="31"/>
      <c r="C65" s="4" t="str">
        <f>'overzicht alle'!B45</f>
        <v>MIL 1.1*</v>
      </c>
      <c r="D65" s="219" t="str">
        <f>'overzicht alle'!C45</f>
        <v xml:space="preserve"> Overstromingsgevoeligheid</v>
      </c>
      <c r="E65" s="101" t="str">
        <f>'overzicht alle'!E45</f>
        <v>verplicht</v>
      </c>
      <c r="F65" s="101" t="str">
        <f>'overzicht alle'!F45</f>
        <v>uitstekend</v>
      </c>
      <c r="G65" s="102"/>
      <c r="H65" s="25"/>
      <c r="I65" s="27"/>
      <c r="J65" s="327" t="str">
        <f t="shared" ref="J65" si="18">P65</f>
        <v/>
      </c>
      <c r="K65" s="34" t="str">
        <f>Q65</f>
        <v/>
      </c>
      <c r="L65" s="17">
        <f>R65</f>
        <v>0</v>
      </c>
      <c r="M65" s="361"/>
      <c r="N65" s="376"/>
      <c r="O65" s="377"/>
      <c r="P65" s="368" t="str">
        <f>IF(G65="goed",1,IF(G65="beter",2,IF(G65="uitstekend",3,IF(G65="nvt",0,""))))</f>
        <v/>
      </c>
      <c r="Q65" s="383" t="str">
        <f>IF(G65="nvt","nvt",IF(J65=0,"niet voldaan",IF(J65=1,"goed",IF(J65=2,"beter",IF(J65=3,"uitstekend","")))))</f>
        <v/>
      </c>
      <c r="R65" s="367"/>
      <c r="S65" s="368">
        <f>R65</f>
        <v>0</v>
      </c>
      <c r="T65" s="382" t="str">
        <f>IF(G65="nvt",0,IF(G65="goed",1,IF(G65="beter",2,IF(G65="uitstekend",3,""))))</f>
        <v/>
      </c>
      <c r="U65" s="404"/>
    </row>
    <row r="66" spans="1:21" ht="14.4" x14ac:dyDescent="0.3">
      <c r="A66" s="23"/>
      <c r="B66" s="23"/>
      <c r="C66" s="23"/>
      <c r="D66" s="23"/>
      <c r="E66" s="23"/>
      <c r="F66" s="23"/>
      <c r="G66" s="23"/>
      <c r="H66" s="23"/>
      <c r="I66" s="23"/>
      <c r="J66" s="340"/>
      <c r="K66" s="23"/>
      <c r="L66" s="23"/>
      <c r="M66" s="361"/>
      <c r="N66" s="376"/>
      <c r="O66" s="377"/>
      <c r="P66" s="368"/>
      <c r="Q66" s="367"/>
      <c r="R66" s="367"/>
      <c r="S66" s="368"/>
      <c r="T66" s="382"/>
      <c r="U66" s="404"/>
    </row>
    <row r="67" spans="1:21" customFormat="1" ht="13.8" customHeight="1" x14ac:dyDescent="0.3">
      <c r="A67" s="30"/>
      <c r="B67" s="256"/>
      <c r="C67" s="257" t="str">
        <f>'overzicht alle'!B46</f>
        <v>MIL 2</v>
      </c>
      <c r="D67" s="257" t="str">
        <f>'overzicht alle'!C46</f>
        <v>Buitenluchtkwaliteit</v>
      </c>
      <c r="E67" s="257"/>
      <c r="F67" s="258" t="str">
        <f>'overzicht alle'!F46</f>
        <v>goed</v>
      </c>
      <c r="G67" s="257"/>
      <c r="H67" s="257"/>
      <c r="I67" s="257"/>
      <c r="J67" s="335"/>
      <c r="K67" s="320" t="str">
        <f t="shared" ref="K67:K72" si="19">Q67</f>
        <v/>
      </c>
      <c r="L67" s="258"/>
      <c r="M67" s="395" t="str">
        <f>IF(K67="nvt","pass",IF(P67="","",IF(P67&gt;=U67,"pass","niet voldaan")))</f>
        <v/>
      </c>
      <c r="N67" s="364"/>
      <c r="O67" s="368"/>
      <c r="P67" s="368" t="str">
        <f>IF(OR(P69=0,P68=0),0,IFERROR(AVERAGE(P68:P69),""))</f>
        <v/>
      </c>
      <c r="Q67" s="367" t="str">
        <f>IF(P67="","",IF(P67&lt;1,"niet voldaan",IF(P67&lt;2.5,"goed",IF(P67&lt;3,"beter","uitstekend"))))</f>
        <v/>
      </c>
      <c r="R67" s="367"/>
      <c r="S67" s="367"/>
      <c r="T67" s="382" t="str">
        <f>IF(G67="niet voldaan",0,IF(G67="verhoogd comfort",2,IF(G67="normaal comfort",1,"")))</f>
        <v/>
      </c>
      <c r="U67" s="405">
        <f>IF(F67="uitstekend",3,IF(F67="beter",2,IF(F67="goed",1,0)))</f>
        <v>1</v>
      </c>
    </row>
    <row r="68" spans="1:21" ht="14.4" x14ac:dyDescent="0.3">
      <c r="A68" s="112"/>
      <c r="B68" s="31"/>
      <c r="C68" s="4" t="str">
        <f>'overzicht alle'!B47</f>
        <v>MIL 2.1</v>
      </c>
      <c r="D68" s="219" t="str">
        <f>'overzicht alle'!C47</f>
        <v>Stikstofdioxide NO2</v>
      </c>
      <c r="E68" s="101" t="str">
        <f>'overzicht alle'!E47</f>
        <v>verplicht</v>
      </c>
      <c r="F68" s="101" t="str">
        <f>'overzicht alle'!F47</f>
        <v>goed</v>
      </c>
      <c r="G68" s="102"/>
      <c r="H68" s="25"/>
      <c r="I68" s="27"/>
      <c r="J68" s="327" t="str">
        <f t="shared" ref="J68:J69" si="20">P68</f>
        <v/>
      </c>
      <c r="K68" s="34" t="str">
        <f t="shared" si="19"/>
        <v/>
      </c>
      <c r="L68" s="17">
        <f>R68</f>
        <v>0</v>
      </c>
      <c r="M68" s="361"/>
      <c r="N68" s="376"/>
      <c r="O68" s="377"/>
      <c r="P68" s="368" t="str">
        <f>IF(G68="goed",1,IF(G68="beter",2,IF(G68="uitstekend",3,IF(G68="nvt",0,""))))</f>
        <v/>
      </c>
      <c r="Q68" s="383" t="str">
        <f>IF(G68="nvt","nvt",IF(J68=0,"niet voldaan",IF(J68=1,"goed",IF(J68=2,"beter",IF(J68=3,"uitstekend","")))))</f>
        <v/>
      </c>
      <c r="R68" s="367"/>
      <c r="S68" s="368">
        <f>R68</f>
        <v>0</v>
      </c>
      <c r="T68" s="382" t="str">
        <f>IF(G68="nvt",0,IF(G68="goed",1,IF(G68="beter",2,IF(G68="uitstekend",3,""))))</f>
        <v/>
      </c>
      <c r="U68" s="404"/>
    </row>
    <row r="69" spans="1:21" ht="15.75" customHeight="1" x14ac:dyDescent="0.3">
      <c r="A69" s="112"/>
      <c r="B69" s="31"/>
      <c r="C69" s="4" t="str">
        <f>'overzicht alle'!B48</f>
        <v>MIL 2.2*</v>
      </c>
      <c r="D69" s="219" t="str">
        <f>'overzicht alle'!C48</f>
        <v>luchtkwaliteit kaarten consulteren</v>
      </c>
      <c r="E69" s="101" t="str">
        <f>'overzicht alle'!E48</f>
        <v>verplicht</v>
      </c>
      <c r="F69" s="101" t="str">
        <f>'overzicht alle'!F48</f>
        <v>voldaan</v>
      </c>
      <c r="G69" s="102"/>
      <c r="H69" s="105">
        <v>0</v>
      </c>
      <c r="I69" s="27"/>
      <c r="J69" s="327" t="str">
        <f t="shared" si="20"/>
        <v/>
      </c>
      <c r="K69" s="34" t="str">
        <f t="shared" si="19"/>
        <v/>
      </c>
      <c r="L69" s="17">
        <f>R69</f>
        <v>0</v>
      </c>
      <c r="M69" s="361"/>
      <c r="N69" s="376"/>
      <c r="O69" s="377"/>
      <c r="P69" s="368" t="str">
        <f>IF(G69="voldaan",3,IF(G69="niet voldaan",0,IF(G69="nvt",0,"")))</f>
        <v/>
      </c>
      <c r="Q69" s="367" t="str">
        <f>IF(G69="nvt","nvt",IF(P69=3,"uitstekend",IF(P69=0,"niet voldaan","")))</f>
        <v/>
      </c>
      <c r="R69" s="367"/>
      <c r="S69" s="368">
        <f>R69</f>
        <v>0</v>
      </c>
      <c r="T69" s="382"/>
      <c r="U69" s="404"/>
    </row>
    <row r="70" spans="1:21" customFormat="1" ht="13.8" customHeight="1" x14ac:dyDescent="0.3">
      <c r="A70" s="30"/>
      <c r="B70" s="263" t="s">
        <v>437</v>
      </c>
      <c r="C70" s="228"/>
      <c r="D70" s="231"/>
      <c r="E70" s="232"/>
      <c r="F70" s="232"/>
      <c r="G70" s="233"/>
      <c r="H70" s="234"/>
      <c r="I70" s="235"/>
      <c r="J70" s="338"/>
      <c r="K70" s="232" t="str">
        <f t="shared" si="19"/>
        <v/>
      </c>
      <c r="L70" s="232"/>
      <c r="M70" s="395" t="str">
        <f>IF(K70="nvt","pass",IF(P70="","",IF(P70&gt;=U70,"pass","niet voldaan")))</f>
        <v/>
      </c>
      <c r="N70" s="364"/>
      <c r="O70" s="368"/>
      <c r="P70" s="368"/>
      <c r="Q70" s="367" t="str">
        <f>IF(Q71="nvt","nvt",IF(Q71="goed","goed",IF(Q71="beter","beter",IF(Q71="uitstekend","uitstekend",IF(Q71="","","niet voldaan")))))</f>
        <v/>
      </c>
      <c r="R70" s="367"/>
      <c r="S70" s="367"/>
      <c r="T70" s="382"/>
      <c r="U70" s="405"/>
    </row>
    <row r="71" spans="1:21" ht="15.75" customHeight="1" x14ac:dyDescent="0.3">
      <c r="A71" s="112"/>
      <c r="B71" s="264" t="s">
        <v>193</v>
      </c>
      <c r="C71" s="275" t="s">
        <v>253</v>
      </c>
      <c r="D71" s="274" t="s">
        <v>254</v>
      </c>
      <c r="E71" s="101" t="s">
        <v>201</v>
      </c>
      <c r="F71" s="101" t="s">
        <v>28</v>
      </c>
      <c r="G71" s="102"/>
      <c r="H71" s="25"/>
      <c r="I71" s="27"/>
      <c r="J71" s="327" t="str">
        <f t="shared" ref="J71:J72" si="21">P71</f>
        <v/>
      </c>
      <c r="K71" s="34" t="str">
        <f t="shared" si="19"/>
        <v/>
      </c>
      <c r="L71" s="17"/>
      <c r="M71" s="361"/>
      <c r="N71" s="376"/>
      <c r="O71" s="377"/>
      <c r="P71" s="368" t="str">
        <f>IF(G71="goed",1,IF(G71="beter",2,IF(G71="uitstekend",3,IF(G71="nvt","nvt",""))))</f>
        <v/>
      </c>
      <c r="Q71" s="383" t="str">
        <f>IF(J71="nvt","",IF(J71=0,"niet voldaan",IF(J71=1,"goed",IF(J71=2,"beter",IF(J71=3,"uitstekend","")))))</f>
        <v/>
      </c>
      <c r="R71" s="367"/>
      <c r="S71" s="368">
        <f>R71</f>
        <v>0</v>
      </c>
      <c r="T71" s="382" t="str">
        <f>IF(G71="nvt",0,IF(G71="goed",1,IF(G71="beter",2,IF(G71="uitstekend",3,""))))</f>
        <v/>
      </c>
      <c r="U71" s="404"/>
    </row>
    <row r="72" spans="1:21" ht="15.75" customHeight="1" x14ac:dyDescent="0.3">
      <c r="A72" s="112"/>
      <c r="B72" s="264" t="s">
        <v>193</v>
      </c>
      <c r="C72" s="275" t="s">
        <v>255</v>
      </c>
      <c r="D72" s="274" t="s">
        <v>256</v>
      </c>
      <c r="E72" s="101" t="s">
        <v>201</v>
      </c>
      <c r="F72" s="101" t="s">
        <v>29</v>
      </c>
      <c r="G72" s="102"/>
      <c r="H72" s="25"/>
      <c r="I72" s="27"/>
      <c r="J72" s="327" t="str">
        <f t="shared" si="21"/>
        <v/>
      </c>
      <c r="K72" s="34" t="str">
        <f t="shared" si="19"/>
        <v/>
      </c>
      <c r="L72" s="17"/>
      <c r="M72" s="361"/>
      <c r="N72" s="376"/>
      <c r="O72" s="377"/>
      <c r="P72" s="368" t="str">
        <f>IF(G72="voldaan",3,IF(G72="niet voldaan",0,""))</f>
        <v/>
      </c>
      <c r="Q72" s="367" t="str">
        <f>IF(G72="nvt","nvt",IF(P72=3,"uitstekend",IF(P72=0,"niet voldaan","")))</f>
        <v/>
      </c>
      <c r="R72" s="367"/>
      <c r="S72" s="368">
        <f>R72</f>
        <v>0</v>
      </c>
      <c r="T72" s="382"/>
      <c r="U72" s="404"/>
    </row>
    <row r="73" spans="1:21" ht="14.4" x14ac:dyDescent="0.3">
      <c r="A73" s="23"/>
      <c r="B73" s="23"/>
      <c r="C73" s="23"/>
      <c r="D73" s="23"/>
      <c r="E73" s="23"/>
      <c r="F73" s="23"/>
      <c r="G73" s="23"/>
      <c r="H73" s="23"/>
      <c r="I73" s="23"/>
      <c r="J73" s="340"/>
      <c r="K73" s="23"/>
      <c r="L73" s="23"/>
      <c r="M73" s="361"/>
      <c r="N73" s="376"/>
      <c r="O73" s="377"/>
      <c r="P73" s="368"/>
      <c r="Q73" s="367"/>
      <c r="R73" s="367"/>
      <c r="S73" s="368"/>
      <c r="T73" s="382"/>
      <c r="U73" s="404"/>
    </row>
    <row r="74" spans="1:21" customFormat="1" ht="13.8" customHeight="1" x14ac:dyDescent="0.3">
      <c r="A74" s="30"/>
      <c r="B74" s="256"/>
      <c r="C74" s="257" t="str">
        <f>'overzicht alle'!B49</f>
        <v>MIL 3</v>
      </c>
      <c r="D74" s="257" t="str">
        <f>'overzicht alle'!C49</f>
        <v xml:space="preserve">Buitengeluid </v>
      </c>
      <c r="E74" s="257"/>
      <c r="F74" s="258" t="str">
        <f>'overzicht alle'!F49</f>
        <v>beter</v>
      </c>
      <c r="G74" s="257"/>
      <c r="H74" s="257"/>
      <c r="I74" s="257"/>
      <c r="J74" s="335"/>
      <c r="K74" s="320" t="str">
        <f>Q74</f>
        <v/>
      </c>
      <c r="L74" s="258"/>
      <c r="M74" s="395" t="str">
        <f>IF(K74="nvt","pass",IF(P74="","",IF(P74&gt;=U74,"pass","niet voldaan")))</f>
        <v/>
      </c>
      <c r="N74" s="364"/>
      <c r="O74" s="368"/>
      <c r="P74" s="368" t="str">
        <f>IFERROR(AVERAGE(P75),"")</f>
        <v/>
      </c>
      <c r="Q74" s="367" t="str">
        <f>IF(Q75="nvt","nvt",IF(P74="","",IF(P74&lt;1,"niet voldaan",IF(P74&lt;2,"goed",IF(P74&lt;3,"beter","uitstekend")))))</f>
        <v/>
      </c>
      <c r="R74" s="367"/>
      <c r="S74" s="367"/>
      <c r="T74" s="382"/>
      <c r="U74" s="405">
        <f>IF(F74="uitstekend",3,IF(F74="beter",2,IF(F74="goed",1,0)))</f>
        <v>2</v>
      </c>
    </row>
    <row r="75" spans="1:21" ht="14.4" x14ac:dyDescent="0.3">
      <c r="A75" s="112"/>
      <c r="B75" s="31"/>
      <c r="C75" s="4" t="str">
        <f>'overzicht alle'!B50</f>
        <v>MIL 3.1</v>
      </c>
      <c r="D75" s="219" t="str">
        <f>'overzicht alle'!C50</f>
        <v>Geluidniveau</v>
      </c>
      <c r="E75" s="101" t="str">
        <f>'overzicht alle'!E50</f>
        <v>vrij</v>
      </c>
      <c r="F75" s="101" t="str">
        <f>'overzicht alle'!F50</f>
        <v>uitstekend</v>
      </c>
      <c r="G75" s="102"/>
      <c r="H75" s="103">
        <v>2</v>
      </c>
      <c r="I75" s="27"/>
      <c r="J75" s="327" t="str">
        <f t="shared" ref="J75" si="22">P75</f>
        <v/>
      </c>
      <c r="K75" s="34" t="str">
        <f>Q75</f>
        <v/>
      </c>
      <c r="L75" s="17">
        <f>R75</f>
        <v>0</v>
      </c>
      <c r="M75" s="361"/>
      <c r="N75" s="376"/>
      <c r="O75" s="377"/>
      <c r="P75" s="377" t="str">
        <f>IF(G75="goed",1,IF(G75="beter",2,IF(G75="uitstekend",3,"")))</f>
        <v/>
      </c>
      <c r="Q75" s="383" t="str">
        <f>IF(G75="nvt","nvt",IF(J75=0,"niet voldaan",IF(J75=1,"goed",IF(J75=2,"beter",IF(J75=3,"uitstekend","")))))</f>
        <v/>
      </c>
      <c r="R75" s="378"/>
      <c r="S75" s="378">
        <f>R75</f>
        <v>0</v>
      </c>
      <c r="T75" s="381" t="str">
        <f>IF(G75="nvt",0,IF(G75="goed",1,IF(G75="beter",2,IF(G75="uitstekend",3,""))))</f>
        <v/>
      </c>
      <c r="U75" s="404"/>
    </row>
    <row r="76" spans="1:21" ht="14.4" x14ac:dyDescent="0.3">
      <c r="A76" s="112"/>
      <c r="B76" s="218"/>
      <c r="C76" s="218"/>
      <c r="D76" s="218"/>
      <c r="E76" s="218"/>
      <c r="F76" s="218"/>
      <c r="G76" s="12"/>
      <c r="H76" s="25"/>
      <c r="I76" s="27"/>
      <c r="J76" s="180"/>
      <c r="K76" s="4"/>
      <c r="L76" s="4"/>
      <c r="M76" s="354"/>
      <c r="N76" s="376"/>
      <c r="O76" s="377"/>
      <c r="P76" s="377"/>
      <c r="Q76" s="378"/>
      <c r="R76" s="378"/>
      <c r="S76" s="378"/>
      <c r="T76" s="393"/>
      <c r="U76" s="404"/>
    </row>
    <row r="77" spans="1:21" customFormat="1" ht="18" x14ac:dyDescent="0.3">
      <c r="A77" s="30"/>
      <c r="B77" s="238" t="s">
        <v>2</v>
      </c>
      <c r="C77" s="238"/>
      <c r="D77" s="238"/>
      <c r="E77" s="238"/>
      <c r="F77" s="238"/>
      <c r="G77" s="239"/>
      <c r="H77" s="238"/>
      <c r="I77" s="238"/>
      <c r="J77" s="333"/>
      <c r="K77" s="238"/>
      <c r="L77" s="238"/>
      <c r="M77" s="387"/>
      <c r="N77" s="364"/>
      <c r="O77" s="368"/>
      <c r="P77" s="368"/>
      <c r="Q77" s="367"/>
      <c r="R77" s="367"/>
      <c r="S77" s="367"/>
      <c r="T77" s="382"/>
      <c r="U77" s="405"/>
    </row>
    <row r="78" spans="1:21" ht="14.4" x14ac:dyDescent="0.3">
      <c r="A78" s="23"/>
      <c r="B78" s="23"/>
      <c r="C78" s="23"/>
      <c r="D78" s="23"/>
      <c r="E78" s="23"/>
      <c r="F78" s="23"/>
      <c r="G78" s="23"/>
      <c r="H78" s="23"/>
      <c r="I78" s="23"/>
      <c r="J78" s="340"/>
      <c r="K78" s="23"/>
      <c r="L78" s="23"/>
      <c r="M78" s="361"/>
      <c r="N78" s="376"/>
      <c r="O78" s="377"/>
      <c r="P78" s="368"/>
      <c r="Q78" s="367"/>
      <c r="R78" s="367"/>
      <c r="S78" s="368"/>
      <c r="T78" s="382"/>
      <c r="U78" s="404"/>
    </row>
    <row r="79" spans="1:21" customFormat="1" ht="13.8" customHeight="1" x14ac:dyDescent="0.3">
      <c r="A79" s="30"/>
      <c r="B79" s="256"/>
      <c r="C79" s="257" t="str">
        <f>'overzicht alle'!B53</f>
        <v>BIN 1</v>
      </c>
      <c r="D79" s="257" t="str">
        <f>'overzicht alle'!C53</f>
        <v>Akoestiek</v>
      </c>
      <c r="E79" s="257"/>
      <c r="F79" s="258" t="str">
        <f>'overzicht alle'!F53</f>
        <v>uitstekend</v>
      </c>
      <c r="G79" s="257"/>
      <c r="H79" s="257"/>
      <c r="I79" s="257"/>
      <c r="J79" s="335"/>
      <c r="K79" s="320" t="str">
        <f t="shared" ref="K79:L87" si="23">Q79</f>
        <v/>
      </c>
      <c r="L79" s="258"/>
      <c r="M79" s="395" t="str">
        <f>IF(K79="nvt","pass",IF(P79="","",IF(P79&gt;=U79,"pass","niet voldaan")))</f>
        <v/>
      </c>
      <c r="N79" s="364"/>
      <c r="O79" s="368"/>
      <c r="P79" s="368" t="str" cm="1">
        <f t="array" ref="P79">IF(OR(P80:P87=0),0,IFERROR(AVERAGE(P80:P87),""))</f>
        <v/>
      </c>
      <c r="Q79" s="367" t="str">
        <f>IF(P79="","",IF(P79&lt;1,"niet voldaan",IF(P79&lt;2,"goed",IF(P79&lt;3,"beter","uitstekend"))))</f>
        <v/>
      </c>
      <c r="R79" s="367"/>
      <c r="S79" s="367"/>
      <c r="T79" s="382"/>
      <c r="U79" s="405">
        <f>IF(F79="uitstekend",3,IF(F79="beter",2,IF(F79="goed",1,0)))</f>
        <v>3</v>
      </c>
    </row>
    <row r="80" spans="1:21" ht="14.4" x14ac:dyDescent="0.3">
      <c r="A80" s="112"/>
      <c r="B80" s="31"/>
      <c r="C80" s="4" t="str">
        <f>'overzicht alle'!B54</f>
        <v>BIN 1.1*</v>
      </c>
      <c r="D80" s="219" t="str">
        <f>'overzicht alle'!C54</f>
        <v>Luchtgeluidsisolatie tussen lokalen</v>
      </c>
      <c r="E80" s="101" t="str">
        <f>'overzicht alle'!E54</f>
        <v>verplicht</v>
      </c>
      <c r="F80" s="101" t="str">
        <f>'overzicht alle'!F54</f>
        <v>voldaan</v>
      </c>
      <c r="G80" s="102"/>
      <c r="H80" s="25"/>
      <c r="I80" s="27"/>
      <c r="J80" s="327" t="str">
        <f t="shared" ref="J80:J87" si="24">P80</f>
        <v/>
      </c>
      <c r="K80" s="34" t="str">
        <f t="shared" si="23"/>
        <v/>
      </c>
      <c r="L80" s="17">
        <f t="shared" si="23"/>
        <v>0</v>
      </c>
      <c r="M80" s="361"/>
      <c r="N80" s="376"/>
      <c r="O80" s="377"/>
      <c r="P80" s="368" t="str">
        <f>IF(G80="voldaan",3,IF(G80="niet voldaan",0,IF(G80="nvt",0,"")))</f>
        <v/>
      </c>
      <c r="Q80" s="367" t="str">
        <f>IF(G80="nvt","nvt",IF(P80=3,"uitstekend",IF(P80=0,"niet voldaan","")))</f>
        <v/>
      </c>
      <c r="R80" s="367"/>
      <c r="S80" s="368">
        <f t="shared" ref="S80:S87" si="25">R80</f>
        <v>0</v>
      </c>
      <c r="T80" s="382"/>
      <c r="U80" s="404"/>
    </row>
    <row r="81" spans="1:21" ht="14.4" x14ac:dyDescent="0.3">
      <c r="A81" s="112"/>
      <c r="B81" s="31"/>
      <c r="C81" s="4" t="str">
        <f>'overzicht alle'!B55</f>
        <v>BIN 1.2*</v>
      </c>
      <c r="D81" s="219" t="str">
        <f>'overzicht alle'!C55</f>
        <v>Contactgeluidsisolatie tussen lokalen</v>
      </c>
      <c r="E81" s="101" t="str">
        <f>'overzicht alle'!E55</f>
        <v>verplicht</v>
      </c>
      <c r="F81" s="101" t="str">
        <f>'overzicht alle'!F55</f>
        <v>voldaan</v>
      </c>
      <c r="G81" s="102"/>
      <c r="H81" s="25">
        <v>2</v>
      </c>
      <c r="I81" s="27"/>
      <c r="J81" s="327" t="str">
        <f t="shared" si="24"/>
        <v/>
      </c>
      <c r="K81" s="34" t="str">
        <f t="shared" si="23"/>
        <v/>
      </c>
      <c r="L81" s="17">
        <f t="shared" si="23"/>
        <v>0</v>
      </c>
      <c r="M81" s="361"/>
      <c r="N81" s="376"/>
      <c r="O81" s="377"/>
      <c r="P81" s="368" t="str">
        <f t="shared" ref="P81:P87" si="26">IF(G81="voldaan",3,IF(G81="niet voldaan",0,IF(G81="nvt",0,"")))</f>
        <v/>
      </c>
      <c r="Q81" s="367" t="str">
        <f t="shared" ref="Q81:Q87" si="27">IF(G81="nvt","nvt",IF(P81=3,"uitstekend",IF(P81=0,"niet voldaan","")))</f>
        <v/>
      </c>
      <c r="R81" s="367"/>
      <c r="S81" s="368">
        <f t="shared" si="25"/>
        <v>0</v>
      </c>
      <c r="T81" s="382"/>
      <c r="U81" s="404"/>
    </row>
    <row r="82" spans="1:21" ht="14.4" x14ac:dyDescent="0.3">
      <c r="A82" s="112"/>
      <c r="B82" s="31"/>
      <c r="C82" s="4" t="str">
        <f>'overzicht alle'!B56</f>
        <v>BIN 1.3*</v>
      </c>
      <c r="D82" s="219" t="str">
        <f>'overzicht alle'!C56</f>
        <v>Gevelgeluidsisolatie</v>
      </c>
      <c r="E82" s="101" t="str">
        <f>'overzicht alle'!E56</f>
        <v>verplicht</v>
      </c>
      <c r="F82" s="101" t="str">
        <f>'overzicht alle'!F56</f>
        <v>voldaan</v>
      </c>
      <c r="G82" s="102"/>
      <c r="H82" s="25"/>
      <c r="I82" s="27"/>
      <c r="J82" s="327" t="str">
        <f t="shared" si="24"/>
        <v/>
      </c>
      <c r="K82" s="34" t="str">
        <f t="shared" si="23"/>
        <v/>
      </c>
      <c r="L82" s="17">
        <f t="shared" si="23"/>
        <v>0</v>
      </c>
      <c r="M82" s="361"/>
      <c r="N82" s="376"/>
      <c r="O82" s="377"/>
      <c r="P82" s="368" t="str">
        <f t="shared" si="26"/>
        <v/>
      </c>
      <c r="Q82" s="367" t="str">
        <f t="shared" si="27"/>
        <v/>
      </c>
      <c r="R82" s="367"/>
      <c r="S82" s="368">
        <f t="shared" si="25"/>
        <v>0</v>
      </c>
      <c r="T82" s="382"/>
      <c r="U82" s="404"/>
    </row>
    <row r="83" spans="1:21" ht="14.4" x14ac:dyDescent="0.3">
      <c r="A83" s="112"/>
      <c r="B83" s="31"/>
      <c r="C83" s="4" t="str">
        <f>'overzicht alle'!B57</f>
        <v>BIN 1.4*</v>
      </c>
      <c r="D83" s="219" t="str">
        <f>'overzicht alle'!C57</f>
        <v>Installatielawaai</v>
      </c>
      <c r="E83" s="101" t="str">
        <f>'overzicht alle'!E57</f>
        <v>verplicht</v>
      </c>
      <c r="F83" s="101" t="str">
        <f>'overzicht alle'!F57</f>
        <v>voldaan</v>
      </c>
      <c r="G83" s="102"/>
      <c r="H83" s="25">
        <v>2</v>
      </c>
      <c r="I83" s="27"/>
      <c r="J83" s="327" t="str">
        <f t="shared" si="24"/>
        <v/>
      </c>
      <c r="K83" s="34" t="str">
        <f t="shared" si="23"/>
        <v/>
      </c>
      <c r="L83" s="17">
        <f t="shared" si="23"/>
        <v>0</v>
      </c>
      <c r="M83" s="361"/>
      <c r="N83" s="376"/>
      <c r="O83" s="377"/>
      <c r="P83" s="368" t="str">
        <f t="shared" si="26"/>
        <v/>
      </c>
      <c r="Q83" s="367" t="str">
        <f t="shared" si="27"/>
        <v/>
      </c>
      <c r="R83" s="367"/>
      <c r="S83" s="368">
        <f t="shared" si="25"/>
        <v>0</v>
      </c>
      <c r="T83" s="382"/>
      <c r="U83" s="404"/>
    </row>
    <row r="84" spans="1:21" ht="14.4" x14ac:dyDescent="0.3">
      <c r="A84" s="112"/>
      <c r="B84" s="31"/>
      <c r="C84" s="4" t="str">
        <f>'overzicht alle'!B58</f>
        <v>BIN 1.5*</v>
      </c>
      <c r="D84" s="219" t="str">
        <f>'overzicht alle'!C58</f>
        <v>Ruimteakoestiek (nagalmtijd)</v>
      </c>
      <c r="E84" s="101" t="str">
        <f>'overzicht alle'!E58</f>
        <v>verplicht</v>
      </c>
      <c r="F84" s="101" t="str">
        <f>'overzicht alle'!F58</f>
        <v>voldaan</v>
      </c>
      <c r="G84" s="102"/>
      <c r="H84" s="25"/>
      <c r="I84" s="27"/>
      <c r="J84" s="327" t="str">
        <f t="shared" si="24"/>
        <v/>
      </c>
      <c r="K84" s="34" t="str">
        <f t="shared" si="23"/>
        <v/>
      </c>
      <c r="L84" s="17">
        <f t="shared" si="23"/>
        <v>0</v>
      </c>
      <c r="M84" s="361"/>
      <c r="N84" s="376"/>
      <c r="O84" s="377"/>
      <c r="P84" s="368" t="str">
        <f t="shared" si="26"/>
        <v/>
      </c>
      <c r="Q84" s="367" t="str">
        <f t="shared" si="27"/>
        <v/>
      </c>
      <c r="R84" s="367"/>
      <c r="S84" s="368">
        <f t="shared" si="25"/>
        <v>0</v>
      </c>
      <c r="T84" s="382"/>
      <c r="U84" s="404"/>
    </row>
    <row r="85" spans="1:21" ht="14.4" x14ac:dyDescent="0.3">
      <c r="A85" s="112"/>
      <c r="B85" s="31"/>
      <c r="C85" s="4" t="str">
        <f>'overzicht alle'!B59</f>
        <v>BIN 1.6*</v>
      </c>
      <c r="D85" s="219" t="str">
        <f>'overzicht alle'!C59</f>
        <v>Geluiduistraling naar de omgeving</v>
      </c>
      <c r="E85" s="101" t="str">
        <f>'overzicht alle'!E59</f>
        <v>verplicht</v>
      </c>
      <c r="F85" s="101" t="str">
        <f>'overzicht alle'!F59</f>
        <v>voldaan</v>
      </c>
      <c r="G85" s="102"/>
      <c r="H85" s="25">
        <v>2</v>
      </c>
      <c r="I85" s="27"/>
      <c r="J85" s="327" t="str">
        <f t="shared" si="24"/>
        <v/>
      </c>
      <c r="K85" s="34" t="str">
        <f t="shared" si="23"/>
        <v/>
      </c>
      <c r="L85" s="17">
        <f t="shared" si="23"/>
        <v>0</v>
      </c>
      <c r="M85" s="361"/>
      <c r="N85" s="376"/>
      <c r="O85" s="377"/>
      <c r="P85" s="368" t="str">
        <f t="shared" si="26"/>
        <v/>
      </c>
      <c r="Q85" s="367" t="str">
        <f t="shared" si="27"/>
        <v/>
      </c>
      <c r="R85" s="367"/>
      <c r="S85" s="368">
        <f t="shared" si="25"/>
        <v>0</v>
      </c>
      <c r="T85" s="382"/>
      <c r="U85" s="404"/>
    </row>
    <row r="86" spans="1:21" ht="14.4" x14ac:dyDescent="0.3">
      <c r="A86" s="112"/>
      <c r="B86" s="31"/>
      <c r="C86" s="4" t="str">
        <f>'overzicht alle'!B60</f>
        <v>BIN 1.7*</v>
      </c>
      <c r="D86" s="219" t="str">
        <f>'overzicht alle'!C60</f>
        <v>Buitengeluid in de onmiddellijke omgeving van het gebouw</v>
      </c>
      <c r="E86" s="101" t="str">
        <f>'overzicht alle'!E60</f>
        <v>verplicht</v>
      </c>
      <c r="F86" s="101" t="str">
        <f>'overzicht alle'!F60</f>
        <v>voldaan</v>
      </c>
      <c r="G86" s="102"/>
      <c r="H86" s="25"/>
      <c r="I86" s="27"/>
      <c r="J86" s="327" t="str">
        <f t="shared" si="24"/>
        <v/>
      </c>
      <c r="K86" s="34" t="str">
        <f t="shared" si="23"/>
        <v/>
      </c>
      <c r="L86" s="17">
        <f t="shared" si="23"/>
        <v>0</v>
      </c>
      <c r="M86" s="361"/>
      <c r="N86" s="376"/>
      <c r="O86" s="377"/>
      <c r="P86" s="368" t="str">
        <f t="shared" si="26"/>
        <v/>
      </c>
      <c r="Q86" s="367" t="str">
        <f t="shared" si="27"/>
        <v/>
      </c>
      <c r="R86" s="367"/>
      <c r="S86" s="368">
        <f t="shared" si="25"/>
        <v>0</v>
      </c>
      <c r="T86" s="382"/>
      <c r="U86" s="404"/>
    </row>
    <row r="87" spans="1:21" ht="14.4" x14ac:dyDescent="0.3">
      <c r="A87" s="112"/>
      <c r="B87" s="31"/>
      <c r="C87" s="4" t="str">
        <f>'overzicht alle'!B61</f>
        <v>BIN 1.8*</v>
      </c>
      <c r="D87" s="219" t="str">
        <f>'overzicht alle'!C61</f>
        <v>Masterplan akoestiek</v>
      </c>
      <c r="E87" s="101" t="str">
        <f>'overzicht alle'!E61</f>
        <v>verplicht</v>
      </c>
      <c r="F87" s="101" t="str">
        <f>'overzicht alle'!F61</f>
        <v>voldaan</v>
      </c>
      <c r="G87" s="102"/>
      <c r="H87" s="25"/>
      <c r="I87" s="27"/>
      <c r="J87" s="327" t="str">
        <f t="shared" si="24"/>
        <v/>
      </c>
      <c r="K87" s="34" t="str">
        <f t="shared" si="23"/>
        <v/>
      </c>
      <c r="L87" s="17">
        <f t="shared" si="23"/>
        <v>0</v>
      </c>
      <c r="M87" s="361"/>
      <c r="N87" s="376"/>
      <c r="O87" s="377"/>
      <c r="P87" s="368" t="str">
        <f t="shared" si="26"/>
        <v/>
      </c>
      <c r="Q87" s="367" t="str">
        <f t="shared" si="27"/>
        <v/>
      </c>
      <c r="R87" s="367"/>
      <c r="S87" s="368">
        <f t="shared" si="25"/>
        <v>0</v>
      </c>
      <c r="T87" s="382"/>
      <c r="U87" s="404"/>
    </row>
    <row r="88" spans="1:21" ht="14.4" x14ac:dyDescent="0.3">
      <c r="A88" s="23"/>
      <c r="B88" s="23"/>
      <c r="C88" s="23"/>
      <c r="D88" s="23"/>
      <c r="E88" s="23"/>
      <c r="F88" s="23"/>
      <c r="G88" s="23"/>
      <c r="H88" s="23"/>
      <c r="I88" s="23"/>
      <c r="J88" s="340"/>
      <c r="K88" s="23"/>
      <c r="L88" s="23"/>
      <c r="M88" s="361"/>
      <c r="N88" s="376"/>
      <c r="O88" s="377"/>
      <c r="P88" s="368"/>
      <c r="Q88" s="367"/>
      <c r="R88" s="367"/>
      <c r="S88" s="368"/>
      <c r="T88" s="382"/>
      <c r="U88" s="404"/>
    </row>
    <row r="89" spans="1:21" customFormat="1" ht="13.8" customHeight="1" x14ac:dyDescent="0.3">
      <c r="A89" s="30"/>
      <c r="B89" s="256"/>
      <c r="C89" s="257" t="str">
        <f>'overzicht alle'!B62</f>
        <v>BIN 2*</v>
      </c>
      <c r="D89" s="257" t="str">
        <f>'overzicht alle'!C62</f>
        <v>Thermisch comfort</v>
      </c>
      <c r="E89" s="257"/>
      <c r="F89" s="258" t="str">
        <f>'overzicht alle'!F62</f>
        <v>beter</v>
      </c>
      <c r="G89" s="257"/>
      <c r="H89" s="257"/>
      <c r="I89" s="257"/>
      <c r="J89" s="335"/>
      <c r="K89" s="320" t="str">
        <f>Q89</f>
        <v/>
      </c>
      <c r="L89" s="258"/>
      <c r="M89" s="395" t="str">
        <f>IF(K89="nvt","pass",IF(P89="","",IF(P89&gt;=U89,"pass","niet voldaan")))</f>
        <v/>
      </c>
      <c r="N89" s="364"/>
      <c r="O89" s="368"/>
      <c r="P89" s="368" t="str">
        <f>IF(OR(P90=0,P91=0,P92=0,P93=0),0,IF(AND(P90=3,P91=3,P92=3,P93=""),2,IF(AND(P90=3,P91=3,P92=3,P93=3),3,IFERROR(AVERAGE(P90:P93),""))))</f>
        <v/>
      </c>
      <c r="Q89" s="367" t="str">
        <f>IF(P89="","",IF(P89&lt;1,"niet voldaan",IF(P89&lt;2,"goed",IF(P89&lt;3,"beter","uitstekend"))))</f>
        <v/>
      </c>
      <c r="R89" s="367"/>
      <c r="S89" s="367"/>
      <c r="T89" s="382"/>
      <c r="U89" s="405">
        <f>IF(F89="uitstekend",3,IF(F89="beter",2,IF(F89="goed",1,0)))</f>
        <v>2</v>
      </c>
    </row>
    <row r="90" spans="1:21" ht="14.4" x14ac:dyDescent="0.3">
      <c r="A90" s="112"/>
      <c r="B90" s="31"/>
      <c r="C90" s="4" t="str">
        <f>'overzicht alle'!B63</f>
        <v>BIN 2.1*</v>
      </c>
      <c r="D90" s="219" t="str">
        <f>'overzicht alle'!C63</f>
        <v>Wintercomfort</v>
      </c>
      <c r="E90" s="101" t="str">
        <f>'overzicht alle'!E63</f>
        <v>verplicht</v>
      </c>
      <c r="F90" s="101" t="str">
        <f>'overzicht alle'!F63</f>
        <v>voldaan</v>
      </c>
      <c r="G90" s="102"/>
      <c r="H90" s="25">
        <v>0</v>
      </c>
      <c r="I90" s="27"/>
      <c r="J90" s="327" t="str">
        <f t="shared" ref="J90:J93" si="28">P90</f>
        <v/>
      </c>
      <c r="K90" s="34" t="str">
        <f>Q90</f>
        <v/>
      </c>
      <c r="L90" s="17">
        <f>R90</f>
        <v>0</v>
      </c>
      <c r="M90" s="361"/>
      <c r="N90" s="376"/>
      <c r="O90" s="377"/>
      <c r="P90" s="368" t="str">
        <f t="shared" ref="P90:P92" si="29">IF(G90="voldaan",3,IF(G90="niet voldaan",0,IF(G90="nvt",0,"")))</f>
        <v/>
      </c>
      <c r="Q90" s="367" t="str">
        <f t="shared" ref="Q90:Q92" si="30">IF(G90="nvt","nvt",IF(P90=3,"uitstekend",IF(P90=0,"niet voldaan","")))</f>
        <v/>
      </c>
      <c r="R90" s="367"/>
      <c r="S90" s="368">
        <f t="shared" ref="S90:S93" si="31">R90</f>
        <v>0</v>
      </c>
      <c r="T90" s="382"/>
      <c r="U90" s="404"/>
    </row>
    <row r="91" spans="1:21" ht="14.4" x14ac:dyDescent="0.3">
      <c r="A91" s="112"/>
      <c r="B91" s="31"/>
      <c r="C91" s="4" t="str">
        <f>'overzicht alle'!B64</f>
        <v>BIN 2.2 *</v>
      </c>
      <c r="D91" s="219" t="str">
        <f>'overzicht alle'!C64</f>
        <v>Zomercomfort</v>
      </c>
      <c r="E91" s="101" t="str">
        <f>'overzicht alle'!E64</f>
        <v>verplicht</v>
      </c>
      <c r="F91" s="101" t="str">
        <f>'overzicht alle'!F64</f>
        <v>voldaan</v>
      </c>
      <c r="G91" s="102"/>
      <c r="H91" s="25"/>
      <c r="I91" s="27"/>
      <c r="J91" s="327" t="str">
        <f t="shared" si="28"/>
        <v/>
      </c>
      <c r="K91" s="34" t="str">
        <f>Q91</f>
        <v/>
      </c>
      <c r="L91" s="17">
        <f>R91</f>
        <v>0</v>
      </c>
      <c r="M91" s="361"/>
      <c r="N91" s="376"/>
      <c r="O91" s="377"/>
      <c r="P91" s="368" t="str">
        <f t="shared" si="29"/>
        <v/>
      </c>
      <c r="Q91" s="367" t="str">
        <f t="shared" si="30"/>
        <v/>
      </c>
      <c r="R91" s="367"/>
      <c r="S91" s="368">
        <f t="shared" si="31"/>
        <v>0</v>
      </c>
      <c r="T91" s="382"/>
      <c r="U91" s="404"/>
    </row>
    <row r="92" spans="1:21" ht="14.4" x14ac:dyDescent="0.3">
      <c r="A92" s="112"/>
      <c r="B92" s="31"/>
      <c r="C92" s="4" t="str">
        <f>'overzicht alle'!B65</f>
        <v>BIN 2.3*</v>
      </c>
      <c r="D92" s="219" t="str">
        <f>'overzicht alle'!C65</f>
        <v>Lokale thermische behaaglijkheid</v>
      </c>
      <c r="E92" s="101" t="str">
        <f>'overzicht alle'!E65</f>
        <v>verplicht</v>
      </c>
      <c r="F92" s="101" t="str">
        <f>'overzicht alle'!F65</f>
        <v>voldaan</v>
      </c>
      <c r="G92" s="102"/>
      <c r="H92" s="25">
        <v>2</v>
      </c>
      <c r="I92" s="27"/>
      <c r="J92" s="327" t="str">
        <f t="shared" si="28"/>
        <v/>
      </c>
      <c r="K92" s="34" t="str">
        <f>Q92</f>
        <v/>
      </c>
      <c r="L92" s="17">
        <f>R92</f>
        <v>0</v>
      </c>
      <c r="M92" s="361"/>
      <c r="N92" s="376"/>
      <c r="O92" s="377"/>
      <c r="P92" s="368" t="str">
        <f t="shared" si="29"/>
        <v/>
      </c>
      <c r="Q92" s="367" t="str">
        <f t="shared" si="30"/>
        <v/>
      </c>
      <c r="R92" s="367"/>
      <c r="S92" s="368">
        <f t="shared" si="31"/>
        <v>0</v>
      </c>
      <c r="T92" s="382"/>
      <c r="U92" s="404"/>
    </row>
    <row r="93" spans="1:21" ht="14.4" x14ac:dyDescent="0.3">
      <c r="A93" s="112"/>
      <c r="B93" s="31"/>
      <c r="C93" s="4" t="str">
        <f>'overzicht alle'!B66</f>
        <v>BIN 2.4*</v>
      </c>
      <c r="D93" s="219" t="str">
        <f>'overzicht alle'!C66</f>
        <v>Relatieve vochtigheid</v>
      </c>
      <c r="E93" s="101" t="str">
        <f>'overzicht alle'!E66</f>
        <v>vrij</v>
      </c>
      <c r="F93" s="101" t="str">
        <f>'overzicht alle'!F66</f>
        <v>voldaan</v>
      </c>
      <c r="G93" s="102"/>
      <c r="H93" s="25"/>
      <c r="I93" s="27"/>
      <c r="J93" s="327" t="str">
        <f t="shared" si="28"/>
        <v/>
      </c>
      <c r="K93" s="34" t="str">
        <f>Q93</f>
        <v/>
      </c>
      <c r="L93" s="17">
        <f>R93</f>
        <v>0</v>
      </c>
      <c r="M93" s="361"/>
      <c r="N93" s="376"/>
      <c r="O93" s="377"/>
      <c r="P93" s="368" t="str">
        <f>IF(G93="voldaan",3,IF(G93="niet voldaan",0,IF(G93="nvt","","")))</f>
        <v/>
      </c>
      <c r="Q93" s="367" t="str">
        <f>IF(G93="nvt","nvt",IF(P93=3,"uitstekend",IF(P93=0,"niet voldaan","")))</f>
        <v/>
      </c>
      <c r="R93" s="367"/>
      <c r="S93" s="368">
        <f t="shared" si="31"/>
        <v>0</v>
      </c>
      <c r="T93" s="382"/>
      <c r="U93" s="404"/>
    </row>
    <row r="94" spans="1:21" ht="14.4" x14ac:dyDescent="0.3">
      <c r="A94" s="23"/>
      <c r="B94" s="23"/>
      <c r="C94" s="23"/>
      <c r="D94" s="23"/>
      <c r="E94" s="23"/>
      <c r="F94" s="23"/>
      <c r="G94" s="23"/>
      <c r="H94" s="23"/>
      <c r="I94" s="23"/>
      <c r="J94" s="340"/>
      <c r="K94" s="23"/>
      <c r="L94" s="23"/>
      <c r="M94" s="361"/>
      <c r="N94" s="376"/>
      <c r="O94" s="377"/>
      <c r="P94" s="368"/>
      <c r="Q94" s="367"/>
      <c r="R94" s="367"/>
      <c r="S94" s="368"/>
      <c r="T94" s="382"/>
      <c r="U94" s="404"/>
    </row>
    <row r="95" spans="1:21" customFormat="1" ht="13.8" customHeight="1" x14ac:dyDescent="0.3">
      <c r="A95" s="30"/>
      <c r="B95" s="256"/>
      <c r="C95" s="257" t="str">
        <f>'overzicht alle'!B67</f>
        <v>BIN 3*</v>
      </c>
      <c r="D95" s="257" t="str">
        <f>'overzicht alle'!C67</f>
        <v>Binnenluchtkwaliteit</v>
      </c>
      <c r="E95" s="257"/>
      <c r="F95" s="258" t="str">
        <f>'overzicht alle'!F67</f>
        <v>beter</v>
      </c>
      <c r="G95" s="257"/>
      <c r="H95" s="257"/>
      <c r="I95" s="257"/>
      <c r="J95" s="335"/>
      <c r="K95" s="320" t="str">
        <f t="shared" ref="K95:K110" si="32">Q95</f>
        <v/>
      </c>
      <c r="L95" s="258"/>
      <c r="M95" s="395" t="str">
        <f>IF(K95="nvt","pass",IF(P95="","",IF(P95&gt;=U95,"pass","niet voldaan")))</f>
        <v/>
      </c>
      <c r="N95" s="364"/>
      <c r="O95" s="368"/>
      <c r="P95" s="368" t="str">
        <f>IF(OR(P96=0,P97=0,P98=0,P100=0),0,IF(AND(P96=3,P97=3,P98=3,P100=3,P99=""),2,IF(AND(P96=3,P97=3,P98=3,P100=3,P99=3),3,IFERROR(AVERAGE(P96:P100),""))))</f>
        <v/>
      </c>
      <c r="Q95" s="367" t="str">
        <f>IF(P95="","",IF(P95&lt;1,"niet voldaan",IF(P95&lt;2,"goed",IF(P95&lt;3,"beter","uitstekend"))))</f>
        <v/>
      </c>
      <c r="R95" s="367"/>
      <c r="S95" s="367"/>
      <c r="T95" s="382"/>
      <c r="U95" s="405">
        <f>IF(F95="uitstekend",3,IF(F95="beter",2,IF(F95="goed",1,0)))</f>
        <v>2</v>
      </c>
    </row>
    <row r="96" spans="1:21" ht="14.4" x14ac:dyDescent="0.3">
      <c r="A96" s="112"/>
      <c r="B96" s="31"/>
      <c r="C96" s="4" t="str">
        <f>'overzicht alle'!B68</f>
        <v>BIN 3.1*</v>
      </c>
      <c r="D96" s="219" t="str">
        <f>'overzicht alle'!C68</f>
        <v>Klassen van de binnenluchtkwaliteit</v>
      </c>
      <c r="E96" s="101" t="str">
        <f>'overzicht alle'!E68</f>
        <v>verplicht</v>
      </c>
      <c r="F96" s="101" t="str">
        <f>'overzicht alle'!F68</f>
        <v>voldaan</v>
      </c>
      <c r="G96" s="102"/>
      <c r="H96" s="25">
        <v>3</v>
      </c>
      <c r="I96" s="27"/>
      <c r="J96" s="327" t="str">
        <f t="shared" ref="J96:J100" si="33">P96</f>
        <v/>
      </c>
      <c r="K96" s="34" t="str">
        <f t="shared" si="32"/>
        <v/>
      </c>
      <c r="L96" s="17">
        <f>R96</f>
        <v>0</v>
      </c>
      <c r="M96" s="361"/>
      <c r="N96" s="376"/>
      <c r="O96" s="377"/>
      <c r="P96" s="368" t="str">
        <f>IF(G96="voldaan",3,IF(OR(G96="niet voldaan",G96="nvt"),0,""))</f>
        <v/>
      </c>
      <c r="Q96" s="367" t="str">
        <f>IF(P96=3,"uitstekend",IF(P96=0,"niet voldaan",""))</f>
        <v/>
      </c>
      <c r="R96" s="367"/>
      <c r="S96" s="368">
        <f t="shared" ref="S96:S100" si="34">R96</f>
        <v>0</v>
      </c>
      <c r="T96" s="382"/>
      <c r="U96" s="404"/>
    </row>
    <row r="97" spans="1:21" ht="14.4" x14ac:dyDescent="0.3">
      <c r="A97" s="112"/>
      <c r="B97" s="31"/>
      <c r="C97" s="4" t="str">
        <f>'overzicht alle'!B69</f>
        <v>BIN 3.2*</v>
      </c>
      <c r="D97" s="219" t="str">
        <f>'overzicht alle'!C69</f>
        <v>Voorkomen van vervuilings- en verontreinigingsbronnen</v>
      </c>
      <c r="E97" s="101" t="str">
        <f>'overzicht alle'!E69</f>
        <v>verplicht</v>
      </c>
      <c r="F97" s="101" t="str">
        <f>'overzicht alle'!F69</f>
        <v>voldaan</v>
      </c>
      <c r="G97" s="102"/>
      <c r="H97" s="25">
        <v>3</v>
      </c>
      <c r="I97" s="27"/>
      <c r="J97" s="327" t="str">
        <f t="shared" si="33"/>
        <v/>
      </c>
      <c r="K97" s="34" t="str">
        <f t="shared" si="32"/>
        <v/>
      </c>
      <c r="L97" s="17">
        <f>R97</f>
        <v>0</v>
      </c>
      <c r="M97" s="361"/>
      <c r="N97" s="376"/>
      <c r="O97" s="377"/>
      <c r="P97" s="368" t="str">
        <f>IF(G97="voldaan",3,IF(OR(G97="niet voldaan",G97="nvt"),0,""))</f>
        <v/>
      </c>
      <c r="Q97" s="383" t="str">
        <f>IF(G97="nvt","nvt",IF(J97=0,"niet voldaan",IF(J97=1,"goed",IF(J97=2,"beter",IF(J97=3,"uitstekend","")))))</f>
        <v/>
      </c>
      <c r="R97" s="367"/>
      <c r="S97" s="368">
        <f t="shared" si="34"/>
        <v>0</v>
      </c>
      <c r="T97" s="382"/>
      <c r="U97" s="404"/>
    </row>
    <row r="98" spans="1:21" ht="14.4" x14ac:dyDescent="0.3">
      <c r="A98" s="112"/>
      <c r="B98" s="31"/>
      <c r="C98" s="4" t="str">
        <f>'overzicht alle'!B70</f>
        <v>BIN 3.3*</v>
      </c>
      <c r="D98" s="219" t="str">
        <f>'overzicht alle'!C70</f>
        <v>Beperken van de emissies van bouwproducten in het binnenmilieu</v>
      </c>
      <c r="E98" s="101" t="str">
        <f>'overzicht alle'!E70</f>
        <v>verplicht</v>
      </c>
      <c r="F98" s="101" t="str">
        <f>'overzicht alle'!F70</f>
        <v>voldaan</v>
      </c>
      <c r="G98" s="102"/>
      <c r="H98" s="25">
        <v>3</v>
      </c>
      <c r="I98" s="27"/>
      <c r="J98" s="327" t="str">
        <f t="shared" si="33"/>
        <v/>
      </c>
      <c r="K98" s="34" t="str">
        <f t="shared" si="32"/>
        <v/>
      </c>
      <c r="L98" s="17">
        <f>R98</f>
        <v>0</v>
      </c>
      <c r="M98" s="361"/>
      <c r="N98" s="376"/>
      <c r="O98" s="377"/>
      <c r="P98" s="368" t="str">
        <f t="shared" ref="P98" si="35">IF(G98="voldaan",3,IF(G98="niet voldaan",0,IF(G98="nvt",0,"")))</f>
        <v/>
      </c>
      <c r="Q98" s="367" t="str">
        <f t="shared" ref="Q98" si="36">IF(G98="nvt","nvt",IF(P98=3,"uitstekend",IF(P98=0,"niet voldaan","")))</f>
        <v/>
      </c>
      <c r="R98" s="367"/>
      <c r="S98" s="368">
        <f t="shared" si="34"/>
        <v>0</v>
      </c>
      <c r="T98" s="382"/>
      <c r="U98" s="404"/>
    </row>
    <row r="99" spans="1:21" ht="14.4" x14ac:dyDescent="0.3">
      <c r="A99" s="112"/>
      <c r="B99" s="31"/>
      <c r="C99" s="4" t="str">
        <f>'overzicht alle'!B71</f>
        <v>BIN 3.4*</v>
      </c>
      <c r="D99" s="219" t="str">
        <f>'overzicht alle'!C71</f>
        <v>Ontwerpen naar een zeer laag emissief gebouw</v>
      </c>
      <c r="E99" s="101" t="str">
        <f>'overzicht alle'!E71</f>
        <v>vrij</v>
      </c>
      <c r="F99" s="101" t="str">
        <f>'overzicht alle'!F71</f>
        <v>voldaan</v>
      </c>
      <c r="G99" s="102"/>
      <c r="H99" s="25">
        <v>3</v>
      </c>
      <c r="I99" s="27"/>
      <c r="J99" s="327" t="str">
        <f t="shared" si="33"/>
        <v/>
      </c>
      <c r="K99" s="34" t="str">
        <f t="shared" si="32"/>
        <v/>
      </c>
      <c r="L99" s="17">
        <f>R99</f>
        <v>0</v>
      </c>
      <c r="M99" s="361"/>
      <c r="N99" s="376"/>
      <c r="O99" s="377"/>
      <c r="P99" s="368" t="str">
        <f>IF(G99="voldaan",3,IF(G99="niet voldaan",0,IF(G99="nvt","","")))</f>
        <v/>
      </c>
      <c r="Q99" s="367" t="str">
        <f>IF(G99="nvt","nvt",IF(P99=3,"uitstekend",IF(P99=0,"niet voldaan","")))</f>
        <v/>
      </c>
      <c r="R99" s="367"/>
      <c r="S99" s="368">
        <f t="shared" si="34"/>
        <v>0</v>
      </c>
      <c r="T99" s="382"/>
      <c r="U99" s="404"/>
    </row>
    <row r="100" spans="1:21" ht="14.4" x14ac:dyDescent="0.3">
      <c r="A100" s="112"/>
      <c r="B100" s="31"/>
      <c r="C100" s="4" t="str">
        <f>'overzicht alle'!B72</f>
        <v>BIN 3.5*</v>
      </c>
      <c r="D100" s="219" t="str">
        <f>'overzicht alle'!C72</f>
        <v>Openen van ramen</v>
      </c>
      <c r="E100" s="101" t="str">
        <f>'overzicht alle'!E72</f>
        <v>verplicht</v>
      </c>
      <c r="F100" s="101" t="str">
        <f>'overzicht alle'!F72</f>
        <v>voldaan</v>
      </c>
      <c r="G100" s="102"/>
      <c r="H100" s="25">
        <v>3</v>
      </c>
      <c r="I100" s="27"/>
      <c r="J100" s="327" t="str">
        <f t="shared" si="33"/>
        <v/>
      </c>
      <c r="K100" s="34" t="str">
        <f t="shared" si="32"/>
        <v/>
      </c>
      <c r="L100" s="17">
        <f>R100</f>
        <v>0</v>
      </c>
      <c r="M100" s="361"/>
      <c r="N100" s="376"/>
      <c r="O100" s="377"/>
      <c r="P100" s="368" t="str">
        <f t="shared" ref="P100" si="37">IF(G100="voldaan",3,IF(G100="niet voldaan",0,IF(G100="nvt",0,"")))</f>
        <v/>
      </c>
      <c r="Q100" s="367" t="str">
        <f t="shared" ref="Q100" si="38">IF(G100="nvt","nvt",IF(P100=3,"uitstekend",IF(P100=0,"niet voldaan","")))</f>
        <v/>
      </c>
      <c r="R100" s="367"/>
      <c r="S100" s="368">
        <f t="shared" si="34"/>
        <v>0</v>
      </c>
      <c r="T100" s="382"/>
      <c r="U100" s="404"/>
    </row>
    <row r="101" spans="1:21" customFormat="1" ht="13.8" customHeight="1" x14ac:dyDescent="0.3">
      <c r="A101" s="30"/>
      <c r="B101" s="263" t="s">
        <v>437</v>
      </c>
      <c r="C101" s="228"/>
      <c r="D101" s="231"/>
      <c r="E101" s="232"/>
      <c r="F101" s="232"/>
      <c r="G101" s="233"/>
      <c r="H101" s="234"/>
      <c r="I101" s="235"/>
      <c r="J101" s="338"/>
      <c r="K101" s="232" t="str">
        <f t="shared" si="32"/>
        <v/>
      </c>
      <c r="L101" s="232"/>
      <c r="M101" s="395" t="str">
        <f>IF(K101="nvt","pass",IF(P101="","",IF(P101&gt;=U101,"pass","niet voldaan")))</f>
        <v/>
      </c>
      <c r="N101" s="364"/>
      <c r="O101" s="368"/>
      <c r="P101" s="368"/>
      <c r="Q101" s="367" t="str">
        <f>IF(Q102="nvt","",IF(Q102="goed","goed",IF(Q102="beter","beter",IF(Q102="uitstekend","uitstekend",IF(Q102="","","niet voldaan")))))</f>
        <v/>
      </c>
      <c r="R101" s="367"/>
      <c r="S101" s="367"/>
      <c r="T101" s="382"/>
      <c r="U101" s="405"/>
    </row>
    <row r="102" spans="1:21" ht="14.4" x14ac:dyDescent="0.3">
      <c r="A102" s="112"/>
      <c r="B102" s="220" t="s">
        <v>191</v>
      </c>
      <c r="C102" s="221" t="str">
        <f>C100</f>
        <v>BIN 3.5*</v>
      </c>
      <c r="D102" s="225" t="str">
        <f>D100</f>
        <v>Openen van ramen</v>
      </c>
      <c r="E102" s="101" t="s">
        <v>201</v>
      </c>
      <c r="F102" s="101" t="s">
        <v>29</v>
      </c>
      <c r="G102" s="102"/>
      <c r="H102" s="25">
        <v>3</v>
      </c>
      <c r="I102" s="27"/>
      <c r="J102" s="327" t="str">
        <f t="shared" ref="J102" si="39">P102</f>
        <v/>
      </c>
      <c r="K102" s="34" t="str">
        <f t="shared" si="32"/>
        <v/>
      </c>
      <c r="L102" s="17">
        <f>R102</f>
        <v>0</v>
      </c>
      <c r="M102" s="361"/>
      <c r="N102" s="376"/>
      <c r="O102" s="377"/>
      <c r="P102" s="368" t="str">
        <f>IF(G102="goed",1,IF(G102="beter",2,IF(G102="uitstekend",3,IF(G102="nvt","nvt",""))))</f>
        <v/>
      </c>
      <c r="Q102" s="367" t="str">
        <f>IF(G102="nvt","nvt",IF(P102=3,"uitstekend",IF(P102=0,"niet voldaan","")))</f>
        <v/>
      </c>
      <c r="R102" s="367"/>
      <c r="S102" s="368">
        <f>R102</f>
        <v>0</v>
      </c>
      <c r="T102" s="382" t="str">
        <f>IF(G102="nvt",0,IF(G102="goed",1,IF(G102="beter",2,IF(G102="uitstekend",3,""))))</f>
        <v/>
      </c>
      <c r="U102" s="404"/>
    </row>
    <row r="103" spans="1:21" customFormat="1" ht="13.8" customHeight="1" x14ac:dyDescent="0.3">
      <c r="A103" s="30"/>
      <c r="B103" s="227"/>
      <c r="C103" s="228"/>
      <c r="D103" s="231"/>
      <c r="E103" s="232"/>
      <c r="F103" s="232"/>
      <c r="G103" s="233"/>
      <c r="H103" s="234"/>
      <c r="I103" s="235"/>
      <c r="J103" s="338"/>
      <c r="K103" s="232" t="str">
        <f t="shared" si="32"/>
        <v/>
      </c>
      <c r="L103" s="232"/>
      <c r="M103" s="395" t="str">
        <f>IF(K103="nvt","pass",IF(P103="","",IF(P103&gt;=U103,"pass","niet voldaan")))</f>
        <v/>
      </c>
      <c r="N103" s="364"/>
      <c r="O103" s="368"/>
      <c r="P103" s="368"/>
      <c r="Q103" s="367" t="str">
        <f>IF(Q104="nvt","",IF(Q104="goed","goed",IF(Q104="beter","beter",IF(Q104="uitstekend","uitstekend",IF(Q104="","","niet voldaan")))))</f>
        <v/>
      </c>
      <c r="R103" s="367"/>
      <c r="S103" s="367"/>
      <c r="T103" s="382"/>
      <c r="U103" s="405"/>
    </row>
    <row r="104" spans="1:21" ht="14.4" x14ac:dyDescent="0.3">
      <c r="A104" s="112"/>
      <c r="B104" s="220" t="s">
        <v>191</v>
      </c>
      <c r="C104" s="221" t="s">
        <v>285</v>
      </c>
      <c r="D104" s="225" t="str">
        <f>'overzicht alle'!C68</f>
        <v>Klassen van de binnenluchtkwaliteit</v>
      </c>
      <c r="E104" s="101" t="s">
        <v>31</v>
      </c>
      <c r="F104" s="101" t="s">
        <v>1</v>
      </c>
      <c r="G104" s="102"/>
      <c r="H104" s="25">
        <v>3</v>
      </c>
      <c r="I104" s="27"/>
      <c r="J104" s="327" t="str">
        <f t="shared" ref="J104" si="40">P104</f>
        <v/>
      </c>
      <c r="K104" s="34" t="str">
        <f t="shared" si="32"/>
        <v/>
      </c>
      <c r="L104" s="17">
        <f>R104</f>
        <v>0</v>
      </c>
      <c r="M104" s="361"/>
      <c r="N104" s="376"/>
      <c r="O104" s="377"/>
      <c r="P104" s="368" t="str">
        <f>IF(G104="goed",1,IF(G104="beter",2,IF(G104="uitstekend",3,IF(G104="nvt","nvt",""))))</f>
        <v/>
      </c>
      <c r="Q104" s="383" t="str">
        <f>IF(G104="nvt","nvt",IF(J104=0,"niet voldaan",IF(J104=1,"goed",IF(J104=2,"beter",IF(J104=3,"uitstekend","")))))</f>
        <v/>
      </c>
      <c r="R104" s="367"/>
      <c r="S104" s="368">
        <f>R104</f>
        <v>0</v>
      </c>
      <c r="T104" s="382" t="str">
        <f>IF(G104="nvt",0,IF(G104="goed",1,IF(G104="beter",2,IF(G104="uitstekend",3,""))))</f>
        <v/>
      </c>
      <c r="U104" s="404"/>
    </row>
    <row r="105" spans="1:21" customFormat="1" ht="13.8" customHeight="1" x14ac:dyDescent="0.3">
      <c r="A105" s="30"/>
      <c r="B105" s="227"/>
      <c r="C105" s="228"/>
      <c r="D105" s="231"/>
      <c r="E105" s="232"/>
      <c r="F105" s="232"/>
      <c r="G105" s="233"/>
      <c r="H105" s="234"/>
      <c r="I105" s="235"/>
      <c r="J105" s="338"/>
      <c r="K105" s="232" t="str">
        <f t="shared" si="32"/>
        <v/>
      </c>
      <c r="L105" s="232"/>
      <c r="M105" s="395" t="str">
        <f>IF(K105="nvt","pass",IF(P105="","",IF(P105&gt;=U105,"pass","niet voldaan")))</f>
        <v/>
      </c>
      <c r="N105" s="364"/>
      <c r="O105" s="368"/>
      <c r="P105" s="368"/>
      <c r="Q105" s="367" t="str">
        <f>IF(Q106="nvt","",IF(Q106="goed","goed",IF(Q106="beter","beter",IF(Q106="uitstekend","uitstekend",IF(Q106="","","niet voldaan")))))</f>
        <v/>
      </c>
      <c r="R105" s="367"/>
      <c r="S105" s="367"/>
      <c r="T105" s="382"/>
      <c r="U105" s="405"/>
    </row>
    <row r="106" spans="1:21" ht="14.4" x14ac:dyDescent="0.3">
      <c r="A106" s="112"/>
      <c r="B106" s="264" t="s">
        <v>193</v>
      </c>
      <c r="C106" s="275" t="str">
        <f>C97</f>
        <v>BIN 3.2*</v>
      </c>
      <c r="D106" s="274" t="str">
        <f>D97</f>
        <v>Voorkomen van vervuilings- en verontreinigingsbronnen</v>
      </c>
      <c r="E106" s="101" t="s">
        <v>31</v>
      </c>
      <c r="F106" s="101" t="s">
        <v>43</v>
      </c>
      <c r="G106" s="102"/>
      <c r="H106" s="25">
        <v>3</v>
      </c>
      <c r="I106" s="27"/>
      <c r="J106" s="327" t="str">
        <f t="shared" ref="J106" si="41">P106</f>
        <v/>
      </c>
      <c r="K106" s="34" t="str">
        <f t="shared" si="32"/>
        <v/>
      </c>
      <c r="L106" s="17">
        <f>R106</f>
        <v>0</v>
      </c>
      <c r="M106" s="361"/>
      <c r="N106" s="376"/>
      <c r="O106" s="377"/>
      <c r="P106" s="368" t="str">
        <f>IF(G106="goed",1,IF(G106="beter",2,IF(G106="uitstekend",3,IF(G106="nvt","nvt",""))))</f>
        <v/>
      </c>
      <c r="Q106" s="383" t="str">
        <f>IF(G106="nvt","nvt",IF(J106=0,"niet voldaan",IF(J106=1,"goed",IF(J106=2,"beter",IF(J106=3,"uitstekend","")))))</f>
        <v/>
      </c>
      <c r="R106" s="367"/>
      <c r="S106" s="368">
        <f>R106</f>
        <v>0</v>
      </c>
      <c r="T106" s="382" t="str">
        <f>IF(G106="nvt",0,IF(G106="goed",1,IF(G106="beter",2,IF(G106="uitstekend",3,""))))</f>
        <v/>
      </c>
      <c r="U106" s="404"/>
    </row>
    <row r="107" spans="1:21" customFormat="1" ht="13.8" customHeight="1" x14ac:dyDescent="0.3">
      <c r="A107" s="30"/>
      <c r="B107" s="227"/>
      <c r="C107" s="228"/>
      <c r="D107" s="231"/>
      <c r="E107" s="232"/>
      <c r="F107" s="232"/>
      <c r="G107" s="233"/>
      <c r="H107" s="234"/>
      <c r="I107" s="235"/>
      <c r="J107" s="338"/>
      <c r="K107" s="232" t="str">
        <f t="shared" si="32"/>
        <v/>
      </c>
      <c r="L107" s="232"/>
      <c r="M107" s="395" t="str">
        <f>IF(K107="nvt","pass",IF(P107="","",IF(P107&gt;=U107,"pass","niet voldaan")))</f>
        <v/>
      </c>
      <c r="N107" s="364"/>
      <c r="O107" s="368"/>
      <c r="P107" s="368"/>
      <c r="Q107" s="367" t="str">
        <f>IF(Q108="nvt","",IF(Q108="goed","goed",IF(Q108="beter","beter",IF(Q108="uitstekend","uitstekend",IF(Q108="","","niet voldaan")))))</f>
        <v/>
      </c>
      <c r="R107" s="367"/>
      <c r="S107" s="367"/>
      <c r="T107" s="382"/>
      <c r="U107" s="405"/>
    </row>
    <row r="108" spans="1:21" ht="14.4" x14ac:dyDescent="0.3">
      <c r="A108" s="112"/>
      <c r="B108" s="220" t="s">
        <v>192</v>
      </c>
      <c r="C108" s="221" t="str">
        <f>C98</f>
        <v>BIN 3.3*</v>
      </c>
      <c r="D108" s="219" t="str">
        <f>D98</f>
        <v>Beperken van de emissies van bouwproducten in het binnenmilieu</v>
      </c>
      <c r="E108" s="101" t="s">
        <v>201</v>
      </c>
      <c r="F108" s="101" t="s">
        <v>29</v>
      </c>
      <c r="G108" s="102"/>
      <c r="H108" s="25">
        <v>3</v>
      </c>
      <c r="I108" s="27"/>
      <c r="J108" s="327" t="str">
        <f t="shared" ref="J108" si="42">P108</f>
        <v/>
      </c>
      <c r="K108" s="34" t="str">
        <f t="shared" si="32"/>
        <v/>
      </c>
      <c r="L108" s="17">
        <f>R108</f>
        <v>0</v>
      </c>
      <c r="M108" s="361"/>
      <c r="N108" s="376"/>
      <c r="O108" s="377"/>
      <c r="P108" s="368" t="str">
        <f>IF(G108="goed",1,IF(G108="beter",2,IF(G108="uitstekend",3,IF(G108="nvt","nvt",""))))</f>
        <v/>
      </c>
      <c r="Q108" s="367" t="str">
        <f>IF(G108="nvt","nvt",IF(P108=3,"uitstekend",IF(P108=0,"niet voldaan","")))</f>
        <v/>
      </c>
      <c r="R108" s="367"/>
      <c r="S108" s="368">
        <f>R108</f>
        <v>0</v>
      </c>
      <c r="T108" s="382" t="str">
        <f>IF(G108="nvt",0,IF(G108="goed",1,IF(G108="beter",2,IF(G108="uitstekend",3,""))))</f>
        <v/>
      </c>
      <c r="U108" s="404"/>
    </row>
    <row r="109" spans="1:21" customFormat="1" ht="13.8" customHeight="1" x14ac:dyDescent="0.3">
      <c r="A109" s="30"/>
      <c r="B109" s="227"/>
      <c r="C109" s="228"/>
      <c r="D109" s="231"/>
      <c r="E109" s="232"/>
      <c r="F109" s="232"/>
      <c r="G109" s="233"/>
      <c r="H109" s="234"/>
      <c r="I109" s="235"/>
      <c r="J109" s="338"/>
      <c r="K109" s="232" t="str">
        <f t="shared" si="32"/>
        <v/>
      </c>
      <c r="L109" s="232"/>
      <c r="M109" s="395" t="str">
        <f>IF(K109="nvt","pass",IF(P109="","",IF(P109&gt;=U109,"pass","niet voldaan")))</f>
        <v/>
      </c>
      <c r="N109" s="364"/>
      <c r="O109" s="368"/>
      <c r="P109" s="368"/>
      <c r="Q109" s="367" t="str">
        <f>IF(Q110="nvt","",IF(Q110="goed","goed",IF(Q110="beter","beter",IF(Q110="uitstekend","uitstekend",IF(Q110="","","niet voldaan")))))</f>
        <v/>
      </c>
      <c r="R109" s="367"/>
      <c r="S109" s="367"/>
      <c r="T109" s="382"/>
      <c r="U109" s="405"/>
    </row>
    <row r="110" spans="1:21" ht="14.4" x14ac:dyDescent="0.3">
      <c r="A110" s="112"/>
      <c r="B110" s="264" t="s">
        <v>193</v>
      </c>
      <c r="C110" s="275" t="str">
        <f>C108</f>
        <v>BIN 3.3*</v>
      </c>
      <c r="D110" s="274" t="str">
        <f>D108</f>
        <v>Beperken van de emissies van bouwproducten in het binnenmilieu</v>
      </c>
      <c r="E110" s="101" t="s">
        <v>201</v>
      </c>
      <c r="F110" s="101" t="s">
        <v>29</v>
      </c>
      <c r="G110" s="102"/>
      <c r="H110" s="25">
        <v>3</v>
      </c>
      <c r="I110" s="27"/>
      <c r="J110" s="327" t="str">
        <f t="shared" ref="J110" si="43">P110</f>
        <v/>
      </c>
      <c r="K110" s="34" t="str">
        <f t="shared" si="32"/>
        <v/>
      </c>
      <c r="L110" s="17">
        <f>R110</f>
        <v>0</v>
      </c>
      <c r="M110" s="361"/>
      <c r="N110" s="376"/>
      <c r="O110" s="377"/>
      <c r="P110" s="368" t="str">
        <f>IF(G110="goed",1,IF(G110="beter",2,IF(G110="uitstekend",3,IF(G110="nvt","nvt",""))))</f>
        <v/>
      </c>
      <c r="Q110" s="367" t="str">
        <f>IF(G110="nvt","nvt",IF(P110=3,"uitstekend",IF(P110=0,"niet voldaan","")))</f>
        <v/>
      </c>
      <c r="R110" s="367"/>
      <c r="S110" s="368">
        <f>R110</f>
        <v>0</v>
      </c>
      <c r="T110" s="382" t="str">
        <f>IF(G110="nvt",0,IF(G110="goed",1,IF(G110="beter",2,IF(G110="uitstekend",3,""))))</f>
        <v/>
      </c>
      <c r="U110" s="404"/>
    </row>
    <row r="111" spans="1:21" ht="14.4" x14ac:dyDescent="0.3">
      <c r="A111" s="23"/>
      <c r="B111" s="23"/>
      <c r="C111" s="23"/>
      <c r="D111" s="23"/>
      <c r="E111" s="23"/>
      <c r="F111" s="23"/>
      <c r="G111" s="23"/>
      <c r="H111" s="23"/>
      <c r="I111" s="23"/>
      <c r="J111" s="340"/>
      <c r="K111" s="23"/>
      <c r="L111" s="23"/>
      <c r="M111" s="361"/>
      <c r="N111" s="376"/>
      <c r="O111" s="377"/>
      <c r="P111" s="368"/>
      <c r="Q111" s="367"/>
      <c r="R111" s="367"/>
      <c r="S111" s="368"/>
      <c r="T111" s="382"/>
      <c r="U111" s="404"/>
    </row>
    <row r="112" spans="1:21" customFormat="1" ht="13.8" customHeight="1" x14ac:dyDescent="0.3">
      <c r="A112" s="30"/>
      <c r="B112" s="256"/>
      <c r="C112" s="257" t="str">
        <f>'overzicht alle'!B73</f>
        <v>BIN 4*</v>
      </c>
      <c r="D112" s="257" t="str">
        <f>'overzicht alle'!C73</f>
        <v>Visueel comfort</v>
      </c>
      <c r="E112" s="257"/>
      <c r="F112" s="258" t="str">
        <f>'overzicht alle'!F73</f>
        <v>beter</v>
      </c>
      <c r="G112" s="257"/>
      <c r="H112" s="257"/>
      <c r="I112" s="257"/>
      <c r="J112" s="335"/>
      <c r="K112" s="320" t="str">
        <f>Q112</f>
        <v/>
      </c>
      <c r="L112" s="258"/>
      <c r="M112" s="395" t="str">
        <f>IF(K112="nvt","pass",IF(P112="","",IF(P112&gt;=U112,"pass","niet voldaan")))</f>
        <v/>
      </c>
      <c r="N112" s="364"/>
      <c r="O112" s="368"/>
      <c r="P112" s="368" t="str" cm="1">
        <f t="array" ref="P112">IF(OR(P115:P122=0,P113=0),0,IF(AND(P113=3,P115:P122=3,OR(P114=0,P114="")),2,IF(AND(P113=3,P115:P122=3,P114&gt;0.5),3,"")))</f>
        <v/>
      </c>
      <c r="Q112" s="367" t="str">
        <f>IF(P112="","",IF(P112&lt;1,"niet voldaan",IF(P112&lt;2,"goed",IF(P112&lt;3,"beter","uitstekend"))))</f>
        <v/>
      </c>
      <c r="R112" s="367"/>
      <c r="S112" s="367"/>
      <c r="T112" s="382"/>
      <c r="U112" s="405">
        <f>IF(F112="uitstekend",3,IF(F112="beter",2,IF(F112="goed",1,0)))</f>
        <v>2</v>
      </c>
    </row>
    <row r="113" spans="1:21" ht="14.4" x14ac:dyDescent="0.3">
      <c r="A113" s="112"/>
      <c r="B113" s="31"/>
      <c r="C113" s="4" t="str">
        <f>'overzicht alle'!B74</f>
        <v>BIN 4.1.1*</v>
      </c>
      <c r="D113" s="219" t="str">
        <f>'overzicht alle'!C74</f>
        <v>Daglichttoetreding</v>
      </c>
      <c r="E113" s="101" t="str">
        <f>'overzicht alle'!E74</f>
        <v>verplicht</v>
      </c>
      <c r="F113" s="101" t="str">
        <f>'overzicht alle'!F74</f>
        <v>voldaan</v>
      </c>
      <c r="G113" s="102"/>
      <c r="H113" s="25"/>
      <c r="I113" s="27"/>
      <c r="J113" s="327" t="str">
        <f t="shared" ref="J113:J122" si="44">P113</f>
        <v/>
      </c>
      <c r="K113" s="34" t="str">
        <f t="shared" ref="K113:L127" si="45">Q113</f>
        <v/>
      </c>
      <c r="L113" s="17">
        <f t="shared" si="45"/>
        <v>0</v>
      </c>
      <c r="M113" s="361"/>
      <c r="N113" s="376"/>
      <c r="O113" s="377"/>
      <c r="P113" s="368" t="str">
        <f t="shared" ref="P113" si="46">IF(G113="voldaan",3,IF(G113="niet voldaan",0,IF(G113="nvt",0,"")))</f>
        <v/>
      </c>
      <c r="Q113" s="367" t="str">
        <f t="shared" ref="Q113" si="47">IF(G113="nvt","nvt",IF(P113=3,"uitstekend",IF(P113=0,"niet voldaan","")))</f>
        <v/>
      </c>
      <c r="R113" s="367"/>
      <c r="S113" s="368">
        <f t="shared" ref="S113:S122" si="48">R113</f>
        <v>0</v>
      </c>
      <c r="T113" s="382"/>
      <c r="U113" s="404"/>
    </row>
    <row r="114" spans="1:21" ht="14.4" x14ac:dyDescent="0.3">
      <c r="A114" s="112"/>
      <c r="B114" s="31"/>
      <c r="C114" s="4" t="str">
        <f>'overzicht alle'!B75</f>
        <v>BIN 4.1.2*</v>
      </c>
      <c r="D114" s="219" t="str">
        <f>'overzicht alle'!C75</f>
        <v>Verhoogde daglichtblootstelling</v>
      </c>
      <c r="E114" s="101" t="str">
        <f>'overzicht alle'!E75</f>
        <v>vrij</v>
      </c>
      <c r="F114" s="101" t="str">
        <f>'overzicht alle'!F75</f>
        <v>goed</v>
      </c>
      <c r="G114" s="102"/>
      <c r="H114" s="25">
        <v>3</v>
      </c>
      <c r="I114" s="27"/>
      <c r="J114" s="327" t="str">
        <f t="shared" si="44"/>
        <v/>
      </c>
      <c r="K114" s="34" t="str">
        <f t="shared" si="45"/>
        <v/>
      </c>
      <c r="L114" s="17">
        <f t="shared" si="45"/>
        <v>0</v>
      </c>
      <c r="M114" s="361"/>
      <c r="N114" s="376"/>
      <c r="O114" s="377"/>
      <c r="P114" s="368" t="str">
        <f>IF(G114="goed",1,IF(G114="beter",2,IF(G114="uitstekend",3,IF(G114="nvt",0,""))))</f>
        <v/>
      </c>
      <c r="Q114" s="383" t="str">
        <f>IF(G114="nvt","nvt",IF(J114=0,"niet voldaan",IF(J114=1,"goed",IF(J114=2,"beter",IF(J114=3,"uitstekend","")))))</f>
        <v/>
      </c>
      <c r="R114" s="367"/>
      <c r="S114" s="368">
        <f>R114</f>
        <v>0</v>
      </c>
      <c r="T114" s="382" t="str">
        <f>IF(G114="nvt",0,IF(G114="goed",1,IF(G114="beter",2,IF(G114="uitstekend",3,""))))</f>
        <v/>
      </c>
      <c r="U114" s="404"/>
    </row>
    <row r="115" spans="1:21" ht="14.4" x14ac:dyDescent="0.3">
      <c r="A115" s="112"/>
      <c r="B115" s="31"/>
      <c r="C115" s="4" t="str">
        <f>'overzicht alle'!B76</f>
        <v>BIN 4.2*</v>
      </c>
      <c r="D115" s="219" t="str">
        <f>'overzicht alle'!C76</f>
        <v>Verblinding</v>
      </c>
      <c r="E115" s="101" t="str">
        <f>'overzicht alle'!E76</f>
        <v>verplicht</v>
      </c>
      <c r="F115" s="101" t="str">
        <f>'overzicht alle'!F76</f>
        <v>voldaan</v>
      </c>
      <c r="G115" s="102"/>
      <c r="H115" s="25">
        <v>3</v>
      </c>
      <c r="I115" s="27"/>
      <c r="J115" s="327" t="str">
        <f t="shared" si="44"/>
        <v/>
      </c>
      <c r="K115" s="34" t="str">
        <f t="shared" si="45"/>
        <v/>
      </c>
      <c r="L115" s="17">
        <f t="shared" si="45"/>
        <v>0</v>
      </c>
      <c r="M115" s="361"/>
      <c r="N115" s="376"/>
      <c r="O115" s="377"/>
      <c r="P115" s="368" t="str">
        <f t="shared" ref="P115:P122" si="49">IF(G115="voldaan",3,IF(G115="niet voldaan",0,IF(G115="nvt",0,"")))</f>
        <v/>
      </c>
      <c r="Q115" s="367" t="str">
        <f t="shared" ref="Q115:Q122" si="50">IF(G115="nvt","nvt",IF(P115=3,"uitstekend",IF(P115=0,"niet voldaan","")))</f>
        <v/>
      </c>
      <c r="R115" s="367"/>
      <c r="S115" s="368">
        <f t="shared" si="48"/>
        <v>0</v>
      </c>
      <c r="T115" s="382"/>
      <c r="U115" s="404"/>
    </row>
    <row r="116" spans="1:21" ht="14.4" x14ac:dyDescent="0.3">
      <c r="A116" s="112"/>
      <c r="B116" s="31"/>
      <c r="C116" s="4" t="str">
        <f>'overzicht alle'!B77</f>
        <v>BIN 4.3*</v>
      </c>
      <c r="D116" s="219" t="str">
        <f>'overzicht alle'!C77</f>
        <v>Basiseisen kunstlicht conform NBN EN 12464-1/2 </v>
      </c>
      <c r="E116" s="101" t="str">
        <f>'overzicht alle'!E77</f>
        <v>verplicht</v>
      </c>
      <c r="F116" s="101" t="str">
        <f>'overzicht alle'!F77</f>
        <v>voldaan</v>
      </c>
      <c r="G116" s="102"/>
      <c r="H116" s="25">
        <v>3</v>
      </c>
      <c r="I116" s="27"/>
      <c r="J116" s="327" t="str">
        <f t="shared" si="44"/>
        <v/>
      </c>
      <c r="K116" s="34" t="str">
        <f t="shared" si="45"/>
        <v/>
      </c>
      <c r="L116" s="17">
        <f t="shared" si="45"/>
        <v>0</v>
      </c>
      <c r="M116" s="361"/>
      <c r="N116" s="376"/>
      <c r="O116" s="377"/>
      <c r="P116" s="368" t="str">
        <f t="shared" si="49"/>
        <v/>
      </c>
      <c r="Q116" s="367" t="str">
        <f t="shared" si="50"/>
        <v/>
      </c>
      <c r="R116" s="367"/>
      <c r="S116" s="368">
        <f t="shared" si="48"/>
        <v>0</v>
      </c>
      <c r="T116" s="382"/>
      <c r="U116" s="404"/>
    </row>
    <row r="117" spans="1:21" ht="14.4" x14ac:dyDescent="0.3">
      <c r="A117" s="112"/>
      <c r="B117" s="31"/>
      <c r="C117" s="4" t="str">
        <f>'overzicht alle'!B78</f>
        <v>BIN 4.4*</v>
      </c>
      <c r="D117" s="219" t="str">
        <f>'overzicht alle'!C78</f>
        <v>(Uit)Zicht</v>
      </c>
      <c r="E117" s="101" t="str">
        <f>'overzicht alle'!E78</f>
        <v>verplicht</v>
      </c>
      <c r="F117" s="101" t="str">
        <f>'overzicht alle'!F78</f>
        <v>voldaan</v>
      </c>
      <c r="G117" s="102"/>
      <c r="H117" s="25">
        <v>3</v>
      </c>
      <c r="I117" s="27"/>
      <c r="J117" s="327" t="str">
        <f t="shared" si="44"/>
        <v/>
      </c>
      <c r="K117" s="34" t="str">
        <f t="shared" si="45"/>
        <v/>
      </c>
      <c r="L117" s="17">
        <f t="shared" si="45"/>
        <v>0</v>
      </c>
      <c r="M117" s="361"/>
      <c r="N117" s="376"/>
      <c r="O117" s="377"/>
      <c r="P117" s="368" t="str">
        <f t="shared" si="49"/>
        <v/>
      </c>
      <c r="Q117" s="367" t="str">
        <f t="shared" si="50"/>
        <v/>
      </c>
      <c r="R117" s="367"/>
      <c r="S117" s="368">
        <f t="shared" si="48"/>
        <v>0</v>
      </c>
      <c r="T117" s="382"/>
      <c r="U117" s="404"/>
    </row>
    <row r="118" spans="1:21" ht="14.4" x14ac:dyDescent="0.3">
      <c r="A118" s="112"/>
      <c r="B118" s="31"/>
      <c r="C118" s="4" t="str">
        <f>'overzicht alle'!B79</f>
        <v>BIN 4.5*</v>
      </c>
      <c r="D118" s="219" t="str">
        <f>'overzicht alle'!C79</f>
        <v>Zonlichttoetreding</v>
      </c>
      <c r="E118" s="101" t="str">
        <f>'overzicht alle'!E79</f>
        <v>verplicht</v>
      </c>
      <c r="F118" s="101" t="str">
        <f>'overzicht alle'!F79</f>
        <v>voldaan</v>
      </c>
      <c r="G118" s="102"/>
      <c r="H118" s="25">
        <v>3</v>
      </c>
      <c r="I118" s="27"/>
      <c r="J118" s="327" t="str">
        <f t="shared" si="44"/>
        <v/>
      </c>
      <c r="K118" s="34" t="str">
        <f t="shared" si="45"/>
        <v/>
      </c>
      <c r="L118" s="17">
        <f t="shared" si="45"/>
        <v>0</v>
      </c>
      <c r="M118" s="361"/>
      <c r="N118" s="376"/>
      <c r="O118" s="377"/>
      <c r="P118" s="368" t="str">
        <f t="shared" si="49"/>
        <v/>
      </c>
      <c r="Q118" s="367" t="str">
        <f t="shared" si="50"/>
        <v/>
      </c>
      <c r="R118" s="367"/>
      <c r="S118" s="368">
        <f t="shared" si="48"/>
        <v>0</v>
      </c>
      <c r="T118" s="382"/>
      <c r="U118" s="404"/>
    </row>
    <row r="119" spans="1:21" ht="14.4" x14ac:dyDescent="0.3">
      <c r="A119" s="112"/>
      <c r="B119" s="31"/>
      <c r="C119" s="4" t="str">
        <f>'overzicht alle'!B80</f>
        <v>BIN 4.6*</v>
      </c>
      <c r="D119" s="219" t="str">
        <f>'overzicht alle'!C80</f>
        <v>Zicht naar buiten bij gesloten zonnewering</v>
      </c>
      <c r="E119" s="101" t="str">
        <f>'overzicht alle'!E80</f>
        <v>verplicht</v>
      </c>
      <c r="F119" s="101" t="str">
        <f>'overzicht alle'!F80</f>
        <v>voldaan</v>
      </c>
      <c r="G119" s="102"/>
      <c r="H119" s="25"/>
      <c r="I119" s="27"/>
      <c r="J119" s="327" t="str">
        <f t="shared" si="44"/>
        <v/>
      </c>
      <c r="K119" s="34" t="str">
        <f t="shared" si="45"/>
        <v/>
      </c>
      <c r="L119" s="17">
        <f t="shared" si="45"/>
        <v>0</v>
      </c>
      <c r="M119" s="361"/>
      <c r="N119" s="376"/>
      <c r="O119" s="377"/>
      <c r="P119" s="368" t="str">
        <f t="shared" si="49"/>
        <v/>
      </c>
      <c r="Q119" s="367" t="str">
        <f t="shared" si="50"/>
        <v/>
      </c>
      <c r="R119" s="367"/>
      <c r="S119" s="368">
        <f t="shared" si="48"/>
        <v>0</v>
      </c>
      <c r="T119" s="382"/>
      <c r="U119" s="404"/>
    </row>
    <row r="120" spans="1:21" ht="14.4" x14ac:dyDescent="0.3">
      <c r="A120" s="112"/>
      <c r="B120" s="31"/>
      <c r="C120" s="4" t="str">
        <f>'overzicht alle'!B81</f>
        <v>BIN 4.7*</v>
      </c>
      <c r="D120" s="219" t="str">
        <f>'overzicht alle'!C81</f>
        <v>Betere kleurweergave kunstlicht</v>
      </c>
      <c r="E120" s="101" t="str">
        <f>'overzicht alle'!E81</f>
        <v>verplicht</v>
      </c>
      <c r="F120" s="101" t="str">
        <f>'overzicht alle'!F81</f>
        <v>voldaan</v>
      </c>
      <c r="G120" s="102"/>
      <c r="H120" s="25"/>
      <c r="I120" s="27"/>
      <c r="J120" s="327" t="str">
        <f t="shared" si="44"/>
        <v/>
      </c>
      <c r="K120" s="34" t="str">
        <f t="shared" si="45"/>
        <v/>
      </c>
      <c r="L120" s="17">
        <f t="shared" si="45"/>
        <v>0</v>
      </c>
      <c r="M120" s="361"/>
      <c r="N120" s="376"/>
      <c r="O120" s="377"/>
      <c r="P120" s="368" t="str">
        <f t="shared" si="49"/>
        <v/>
      </c>
      <c r="Q120" s="367" t="str">
        <f t="shared" si="50"/>
        <v/>
      </c>
      <c r="R120" s="367"/>
      <c r="S120" s="368">
        <f t="shared" si="48"/>
        <v>0</v>
      </c>
      <c r="T120" s="382"/>
      <c r="U120" s="404"/>
    </row>
    <row r="121" spans="1:21" ht="14.4" x14ac:dyDescent="0.3">
      <c r="A121" s="112"/>
      <c r="B121" s="31"/>
      <c r="C121" s="4" t="str">
        <f>'overzicht alle'!B82</f>
        <v>BIN 4.8*</v>
      </c>
      <c r="D121" s="219" t="str">
        <f>'overzicht alle'!C82</f>
        <v>Kleurtemperatuur kunstlicht</v>
      </c>
      <c r="E121" s="101" t="str">
        <f>'overzicht alle'!E82</f>
        <v>verplicht</v>
      </c>
      <c r="F121" s="101" t="str">
        <f>'overzicht alle'!F82</f>
        <v>voldaan</v>
      </c>
      <c r="G121" s="102"/>
      <c r="H121" s="25"/>
      <c r="I121" s="27"/>
      <c r="J121" s="327" t="str">
        <f t="shared" si="44"/>
        <v/>
      </c>
      <c r="K121" s="34" t="str">
        <f t="shared" si="45"/>
        <v/>
      </c>
      <c r="L121" s="17">
        <f t="shared" si="45"/>
        <v>0</v>
      </c>
      <c r="M121" s="361"/>
      <c r="N121" s="376"/>
      <c r="O121" s="377"/>
      <c r="P121" s="368" t="str">
        <f t="shared" si="49"/>
        <v/>
      </c>
      <c r="Q121" s="367" t="str">
        <f t="shared" si="50"/>
        <v/>
      </c>
      <c r="R121" s="367"/>
      <c r="S121" s="368">
        <f t="shared" si="48"/>
        <v>0</v>
      </c>
      <c r="T121" s="382"/>
      <c r="U121" s="404"/>
    </row>
    <row r="122" spans="1:21" ht="14.4" x14ac:dyDescent="0.3">
      <c r="A122" s="112"/>
      <c r="B122" s="31"/>
      <c r="C122" s="4" t="str">
        <f>'overzicht alle'!B83</f>
        <v>BIN 4.9*</v>
      </c>
      <c r="D122" s="219" t="str">
        <f>'overzicht alle'!C83</f>
        <v>Glaskeuze i.f.v. Kleurweergave</v>
      </c>
      <c r="E122" s="101" t="str">
        <f>'overzicht alle'!E83</f>
        <v>verplicht</v>
      </c>
      <c r="F122" s="101" t="str">
        <f>'overzicht alle'!F83</f>
        <v>voldaan</v>
      </c>
      <c r="G122" s="102"/>
      <c r="H122" s="25">
        <v>3</v>
      </c>
      <c r="I122" s="27"/>
      <c r="J122" s="327" t="str">
        <f t="shared" si="44"/>
        <v/>
      </c>
      <c r="K122" s="34" t="str">
        <f t="shared" si="45"/>
        <v/>
      </c>
      <c r="L122" s="17">
        <f t="shared" si="45"/>
        <v>0</v>
      </c>
      <c r="M122" s="361"/>
      <c r="N122" s="376"/>
      <c r="O122" s="377"/>
      <c r="P122" s="368" t="str">
        <f t="shared" si="49"/>
        <v/>
      </c>
      <c r="Q122" s="367" t="str">
        <f t="shared" si="50"/>
        <v/>
      </c>
      <c r="R122" s="367"/>
      <c r="S122" s="368">
        <f t="shared" si="48"/>
        <v>0</v>
      </c>
      <c r="T122" s="382"/>
      <c r="U122" s="404"/>
    </row>
    <row r="123" spans="1:21" ht="14.4" x14ac:dyDescent="0.3">
      <c r="A123" s="23"/>
      <c r="B123" s="23"/>
      <c r="C123" s="23"/>
      <c r="D123" s="23"/>
      <c r="E123" s="23"/>
      <c r="F123" s="23"/>
      <c r="G123" s="23"/>
      <c r="H123" s="23"/>
      <c r="I123" s="23"/>
      <c r="J123" s="340"/>
      <c r="K123" s="23"/>
      <c r="L123" s="23"/>
      <c r="M123" s="361"/>
      <c r="N123" s="376"/>
      <c r="O123" s="377"/>
      <c r="P123" s="368"/>
      <c r="Q123" s="367"/>
      <c r="R123" s="367"/>
      <c r="S123" s="368"/>
      <c r="T123" s="382"/>
      <c r="U123" s="404"/>
    </row>
    <row r="124" spans="1:21" s="282" customFormat="1" ht="13.8" customHeight="1" x14ac:dyDescent="0.3">
      <c r="A124" s="30"/>
      <c r="B124" s="256"/>
      <c r="C124" s="257" t="str">
        <f>'overzicht alle'!B84</f>
        <v>BIN 5*</v>
      </c>
      <c r="D124" s="257" t="str">
        <f>'overzicht alle'!C84</f>
        <v>Straling</v>
      </c>
      <c r="E124" s="258"/>
      <c r="F124" s="258" t="str">
        <f>'overzicht alle'!F84</f>
        <v>uitstekend</v>
      </c>
      <c r="G124" s="257"/>
      <c r="H124" s="257"/>
      <c r="I124" s="257"/>
      <c r="J124" s="335"/>
      <c r="K124" s="320" t="str">
        <f t="shared" ref="K124" si="51">Q124</f>
        <v/>
      </c>
      <c r="L124" s="258"/>
      <c r="M124" s="395" t="str">
        <f>IF(K124="nvt","pass",IF(P124="","",IF(P124&gt;=U124,"pass","niet voldaan")))</f>
        <v/>
      </c>
      <c r="N124" s="364"/>
      <c r="O124" s="368"/>
      <c r="P124" s="368" t="str">
        <f>IF((P125=0),0,IFERROR(AVERAGE(P125),""))</f>
        <v/>
      </c>
      <c r="Q124" s="367" t="str">
        <f>IF(P124="","",IF(P124&lt;1,"niet voldaan",IF(P124&lt;2,"goed",IF(P124&lt;3,"beter","uitstekend"))))</f>
        <v/>
      </c>
      <c r="R124" s="367"/>
      <c r="S124" s="367"/>
      <c r="T124" s="382"/>
      <c r="U124" s="405">
        <f>IF(F124="uitstekend",3,IF(F124="beter",2,IF(F124="goed",1,0)))</f>
        <v>3</v>
      </c>
    </row>
    <row r="125" spans="1:21" ht="14.4" x14ac:dyDescent="0.3">
      <c r="A125" s="112"/>
      <c r="B125" s="31"/>
      <c r="C125" s="4" t="str">
        <f>'overzicht alle'!B85</f>
        <v>BIN 5.1</v>
      </c>
      <c r="D125" s="219" t="str">
        <f>'overzicht alle'!C85</f>
        <v>Elektromagnetische straling van wisselspanning (50Hz)</v>
      </c>
      <c r="E125" s="101" t="str">
        <f>'overzicht alle'!E85</f>
        <v>verplicht</v>
      </c>
      <c r="F125" s="101" t="str">
        <f>'overzicht alle'!F85</f>
        <v>voldaan</v>
      </c>
      <c r="G125" s="102"/>
      <c r="H125" s="25"/>
      <c r="I125" s="27"/>
      <c r="J125" s="327" t="str">
        <f t="shared" ref="J125" si="52">P125</f>
        <v/>
      </c>
      <c r="K125" s="34" t="str">
        <f t="shared" si="45"/>
        <v/>
      </c>
      <c r="L125" s="17"/>
      <c r="M125" s="361"/>
      <c r="N125" s="376"/>
      <c r="O125" s="377"/>
      <c r="P125" s="368" t="str">
        <f t="shared" ref="P125" si="53">IF(G125="voldaan",3,IF(G125="niet voldaan",0,IF(G125="nvt",0,"")))</f>
        <v/>
      </c>
      <c r="Q125" s="367" t="str">
        <f t="shared" ref="Q125" si="54">IF(G125="nvt","nvt",IF(P125=3,"uitstekend",IF(P125=0,"niet voldaan","")))</f>
        <v/>
      </c>
      <c r="R125" s="367"/>
      <c r="S125" s="368">
        <f t="shared" ref="S125" si="55">R125</f>
        <v>0</v>
      </c>
      <c r="T125" s="382"/>
      <c r="U125" s="404"/>
    </row>
    <row r="126" spans="1:21" ht="14.4" x14ac:dyDescent="0.3">
      <c r="A126" s="23"/>
      <c r="B126" s="23"/>
      <c r="C126" s="23"/>
      <c r="D126" s="23"/>
      <c r="E126" s="23"/>
      <c r="F126" s="23"/>
      <c r="G126" s="23"/>
      <c r="H126" s="23"/>
      <c r="I126" s="23"/>
      <c r="J126" s="340"/>
      <c r="K126" s="23"/>
      <c r="L126" s="23"/>
      <c r="M126" s="361"/>
      <c r="N126" s="376"/>
      <c r="O126" s="377"/>
      <c r="P126" s="368"/>
      <c r="Q126" s="367"/>
      <c r="R126" s="367"/>
      <c r="S126" s="368"/>
      <c r="T126" s="382"/>
      <c r="U126" s="404"/>
    </row>
    <row r="127" spans="1:21" customFormat="1" ht="13.8" customHeight="1" x14ac:dyDescent="0.3">
      <c r="A127" s="30"/>
      <c r="B127" s="256"/>
      <c r="C127" s="257" t="str">
        <f>'overzicht alle'!B86</f>
        <v>SOC 1</v>
      </c>
      <c r="D127" s="257" t="str">
        <f>'overzicht alle'!C86</f>
        <v>Erfgoedwaarde</v>
      </c>
      <c r="E127" s="258"/>
      <c r="F127" s="258" t="str">
        <f>'overzicht alle'!F86</f>
        <v>uitstekend</v>
      </c>
      <c r="G127" s="257"/>
      <c r="H127" s="257"/>
      <c r="I127" s="257"/>
      <c r="J127" s="335"/>
      <c r="K127" s="320" t="str">
        <f t="shared" si="45"/>
        <v/>
      </c>
      <c r="L127" s="258"/>
      <c r="M127" s="395" t="str">
        <f>IF(K127="nvt","pass",IF(P127="","",IF(P127&gt;=U127,"pass","niet voldaan")))</f>
        <v/>
      </c>
      <c r="N127" s="364"/>
      <c r="O127" s="368"/>
      <c r="P127" s="368" t="str">
        <f>IF(OR(P128=0,P129=0),0,IFERROR(AVERAGE(P128:P129),""))</f>
        <v/>
      </c>
      <c r="Q127" s="367" t="str">
        <f>IF(AND(Q128="nvt",Q129="nvt"),"nvt",IF(P127="","",IF(P127&lt;1,"niet voldaan",IF(P127&lt;2,"goed",IF(P127&lt;3,"beter","uitstekend")))))</f>
        <v/>
      </c>
      <c r="R127" s="367"/>
      <c r="S127" s="367"/>
      <c r="T127" s="382"/>
      <c r="U127" s="405">
        <f>IF(F127="uitstekend",3,IF(F127="beter",2,IF(F127="goed",1,0)))</f>
        <v>3</v>
      </c>
    </row>
    <row r="128" spans="1:21" ht="14.4" x14ac:dyDescent="0.3">
      <c r="A128" s="112"/>
      <c r="B128" s="31"/>
      <c r="C128" s="4" t="str">
        <f>'overzicht alle'!B87</f>
        <v>SOC 1.1</v>
      </c>
      <c r="D128" s="219" t="str">
        <f>'overzicht alle'!C87</f>
        <v>Inventaris &amp; analyse</v>
      </c>
      <c r="E128" s="101" t="str">
        <f>'overzicht alle'!E87</f>
        <v>verplicht</v>
      </c>
      <c r="F128" s="101" t="str">
        <f>'overzicht alle'!F87</f>
        <v>uitstekend</v>
      </c>
      <c r="G128" s="102"/>
      <c r="H128" s="25"/>
      <c r="I128" s="27"/>
      <c r="J128" s="327" t="str">
        <f t="shared" ref="J128:J129" si="56">P128</f>
        <v/>
      </c>
      <c r="K128" s="34" t="str">
        <f>Q128</f>
        <v/>
      </c>
      <c r="L128" s="17">
        <f>R128</f>
        <v>0</v>
      </c>
      <c r="M128" s="361"/>
      <c r="N128" s="376"/>
      <c r="O128" s="377"/>
      <c r="P128" s="368" t="str">
        <f>IF(G128="voldaan",3,IF(G128="niet voldaan",0,""))</f>
        <v/>
      </c>
      <c r="Q128" s="383" t="str">
        <f>IF(G128="nvt","nvt",IF(J128=0,"niet voldaan",IF(J128=1,"goed",IF(J128=2,"beter",IF(J128=3,"uitstekend","")))))</f>
        <v/>
      </c>
      <c r="R128" s="367"/>
      <c r="S128" s="368">
        <f>R128</f>
        <v>0</v>
      </c>
      <c r="T128" s="382"/>
      <c r="U128" s="404"/>
    </row>
    <row r="129" spans="1:21" ht="14.4" x14ac:dyDescent="0.3">
      <c r="A129" s="112"/>
      <c r="B129" s="31"/>
      <c r="C129" s="4" t="str">
        <f>'overzicht alle'!B88</f>
        <v>SOC 1.2</v>
      </c>
      <c r="D129" s="219" t="str">
        <f>'overzicht alle'!C88</f>
        <v>Advies lokale overheid</v>
      </c>
      <c r="E129" s="101" t="str">
        <f>'overzicht alle'!E88</f>
        <v>verplicht</v>
      </c>
      <c r="F129" s="101" t="str">
        <f>'overzicht alle'!F88</f>
        <v>uitstekend</v>
      </c>
      <c r="G129" s="102"/>
      <c r="H129" s="25"/>
      <c r="I129" s="27"/>
      <c r="J129" s="327" t="str">
        <f t="shared" si="56"/>
        <v/>
      </c>
      <c r="K129" s="34" t="str">
        <f>Q129</f>
        <v/>
      </c>
      <c r="L129" s="17">
        <f>R129</f>
        <v>0</v>
      </c>
      <c r="M129" s="361"/>
      <c r="N129" s="376"/>
      <c r="O129" s="377"/>
      <c r="P129" s="368" t="str">
        <f>IF(G129="voldaan",3,IF(G129="niet voldaan",0,""))</f>
        <v/>
      </c>
      <c r="Q129" s="383" t="str">
        <f>IF(G129="nvt","nvt",IF(J129=0,"niet voldaan",IF(J129=1,"goed",IF(J129=2,"beter",IF(J129=3,"uitstekend","")))))</f>
        <v/>
      </c>
      <c r="R129" s="367"/>
      <c r="S129" s="368">
        <f>R129</f>
        <v>0</v>
      </c>
      <c r="T129" s="382"/>
      <c r="U129" s="404"/>
    </row>
    <row r="130" spans="1:21" ht="14.4" x14ac:dyDescent="0.3">
      <c r="A130" s="23"/>
      <c r="B130" s="23"/>
      <c r="C130" s="23"/>
      <c r="D130" s="23"/>
      <c r="E130" s="23"/>
      <c r="F130" s="23"/>
      <c r="G130" s="23"/>
      <c r="H130" s="23"/>
      <c r="I130" s="23"/>
      <c r="J130" s="340"/>
      <c r="K130" s="23"/>
      <c r="L130" s="23"/>
      <c r="M130" s="361"/>
      <c r="N130" s="376"/>
      <c r="O130" s="377"/>
      <c r="P130" s="368"/>
      <c r="Q130" s="367"/>
      <c r="R130" s="367"/>
      <c r="S130" s="368"/>
      <c r="T130" s="382"/>
      <c r="U130" s="404"/>
    </row>
    <row r="131" spans="1:21" customFormat="1" ht="13.8" customHeight="1" x14ac:dyDescent="0.3">
      <c r="A131" s="30"/>
      <c r="B131" s="256"/>
      <c r="C131" s="257" t="str">
        <f>'overzicht alle'!B89</f>
        <v>SOC 2</v>
      </c>
      <c r="D131" s="257" t="str">
        <f>'overzicht alle'!C89</f>
        <v>Sociaal veilig ontwerpen</v>
      </c>
      <c r="E131" s="257"/>
      <c r="F131" s="258" t="str">
        <f>'overzicht alle'!F89</f>
        <v>beter</v>
      </c>
      <c r="G131" s="257"/>
      <c r="H131" s="257"/>
      <c r="I131" s="257"/>
      <c r="J131" s="335"/>
      <c r="K131" s="320" t="str">
        <f>Q131</f>
        <v/>
      </c>
      <c r="L131" s="258"/>
      <c r="M131" s="395" t="str">
        <f>IF(K131="nvt","pass",IF(P131="","",IF(P131&gt;=U131,"pass","niet voldaan")))</f>
        <v/>
      </c>
      <c r="N131" s="364"/>
      <c r="O131" s="368"/>
      <c r="P131" s="368" t="str">
        <f>P132</f>
        <v/>
      </c>
      <c r="Q131" s="367" t="str">
        <f>IF(P131="","",IF(P131&lt;1,"niet voldaan",IF(P131&lt;2,"goed",IF(P131&lt;3,"beter","uitstekend"))))</f>
        <v/>
      </c>
      <c r="R131" s="367"/>
      <c r="S131" s="367"/>
      <c r="T131" s="382" t="str">
        <f>IF(G131="niet voldaan",0,IF(G131="goed",1,IF(G131="beter",2,IF(G131="uitstekend",3,""))))</f>
        <v/>
      </c>
      <c r="U131" s="405">
        <f>IF(F131="uitstekend",3,IF(F131="beter",2,IF(F131="goed",1,0)))</f>
        <v>2</v>
      </c>
    </row>
    <row r="132" spans="1:21" ht="14.4" x14ac:dyDescent="0.3">
      <c r="A132" s="112"/>
      <c r="B132" s="31"/>
      <c r="C132" s="4" t="str">
        <f>'overzicht alle'!B90</f>
        <v>SOC 2.1</v>
      </c>
      <c r="D132" s="219" t="str">
        <f>'overzicht alle'!C90</f>
        <v>checklist sociciaal veilig ontwerpen</v>
      </c>
      <c r="E132" s="101" t="str">
        <f>'overzicht alle'!E90</f>
        <v>verplicht</v>
      </c>
      <c r="F132" s="101" t="str">
        <f>'overzicht alle'!F90</f>
        <v>beter</v>
      </c>
      <c r="G132" s="102"/>
      <c r="H132" s="25"/>
      <c r="I132" s="27"/>
      <c r="J132" s="327" t="str">
        <f t="shared" ref="J132" si="57">P132</f>
        <v/>
      </c>
      <c r="K132" s="34" t="str">
        <f>Q132</f>
        <v/>
      </c>
      <c r="L132" s="17">
        <f>R132</f>
        <v>0</v>
      </c>
      <c r="M132" s="361"/>
      <c r="N132" s="376"/>
      <c r="O132" s="377"/>
      <c r="P132" s="368" t="str">
        <f>IF(G132="goed",1,IF(G132="beter",2,IF(G132="uitstekend",3,IF(G132="nvt",0,""))))</f>
        <v/>
      </c>
      <c r="Q132" s="383" t="str">
        <f>IF(G132="nvt","nvt",IF(J132=0,"niet voldaan",IF(J132=1,"goed",IF(J132=2,"beter",IF(J132=3,"uitstekend","")))))</f>
        <v/>
      </c>
      <c r="R132" s="367"/>
      <c r="S132" s="368">
        <f>R132</f>
        <v>0</v>
      </c>
      <c r="T132" s="382" t="str">
        <f>IF(G132="nvt",0,IF(G132="goed",1,IF(G132="beter",2,IF(G132="uitstekend",3,""))))</f>
        <v/>
      </c>
      <c r="U132" s="404"/>
    </row>
    <row r="133" spans="1:21" ht="14.4" x14ac:dyDescent="0.3">
      <c r="A133" s="23"/>
      <c r="B133" s="23"/>
      <c r="C133" s="23"/>
      <c r="D133" s="23"/>
      <c r="E133" s="23"/>
      <c r="F133" s="23"/>
      <c r="G133" s="23"/>
      <c r="H133" s="23"/>
      <c r="I133" s="23"/>
      <c r="J133" s="340"/>
      <c r="K133" s="23"/>
      <c r="L133" s="23"/>
      <c r="M133" s="361"/>
      <c r="N133" s="376"/>
      <c r="O133" s="377"/>
      <c r="P133" s="368"/>
      <c r="Q133" s="367"/>
      <c r="R133" s="367"/>
      <c r="S133" s="368"/>
      <c r="T133" s="382"/>
      <c r="U133" s="404"/>
    </row>
    <row r="134" spans="1:21" customFormat="1" ht="13.8" customHeight="1" x14ac:dyDescent="0.3">
      <c r="A134" s="30"/>
      <c r="B134" s="256"/>
      <c r="C134" s="257" t="str">
        <f>'overzicht alle'!B91</f>
        <v>SOC3*</v>
      </c>
      <c r="D134" s="257" t="str">
        <f>'overzicht alle'!C91</f>
        <v>integrale toegankelijkheid</v>
      </c>
      <c r="E134" s="257"/>
      <c r="F134" s="258" t="str">
        <f>'overzicht alle'!F91</f>
        <v>beter</v>
      </c>
      <c r="G134" s="257"/>
      <c r="H134" s="257"/>
      <c r="I134" s="257"/>
      <c r="J134" s="335"/>
      <c r="K134" s="320" t="str">
        <f>Q134</f>
        <v/>
      </c>
      <c r="L134" s="258"/>
      <c r="M134" s="395" t="str">
        <f>IF(K134="nvt","pass",IF(P134="","",IF(P134&gt;=U134,"pass","niet voldaan")))</f>
        <v/>
      </c>
      <c r="N134" s="364"/>
      <c r="O134" s="368"/>
      <c r="P134" s="368" t="str">
        <f>IF(P135=0,0,IF(AND(P135=3,P136=3),3,IF(P135=3,2,P135)))</f>
        <v/>
      </c>
      <c r="Q134" s="367" t="str">
        <f>IF(P134="","",IF(P134&lt;1,"niet voldaan",IF(P134&lt;2,"goed",IF(P134&lt;3,"beter","uitstekend"))))</f>
        <v/>
      </c>
      <c r="R134" s="367"/>
      <c r="S134" s="367"/>
      <c r="T134" s="382"/>
      <c r="U134" s="405">
        <f>IF(F134="uitstekend",3,IF(F134="beter",2,IF(F134="goed",1,0)))</f>
        <v>2</v>
      </c>
    </row>
    <row r="135" spans="1:21" ht="14.4" x14ac:dyDescent="0.3">
      <c r="A135" s="112"/>
      <c r="B135" s="31"/>
      <c r="C135" s="4" t="str">
        <f>'overzicht alle'!B92</f>
        <v>SOC 3.1*</v>
      </c>
      <c r="D135" s="219" t="str">
        <f>'overzicht alle'!C92</f>
        <v>checklist SOC3*</v>
      </c>
      <c r="E135" s="101" t="str">
        <f>'overzicht alle'!E92</f>
        <v>verplicht</v>
      </c>
      <c r="F135" s="101" t="str">
        <f>'overzicht alle'!F92</f>
        <v>beter</v>
      </c>
      <c r="G135" s="102"/>
      <c r="H135" s="25"/>
      <c r="I135" s="27"/>
      <c r="J135" s="327" t="str">
        <f t="shared" ref="J135" si="58">P135</f>
        <v/>
      </c>
      <c r="K135" s="34" t="str">
        <f>Q135</f>
        <v/>
      </c>
      <c r="L135" s="17">
        <f>R135</f>
        <v>0</v>
      </c>
      <c r="M135" s="361"/>
      <c r="N135" s="376"/>
      <c r="O135" s="377"/>
      <c r="P135" s="368" t="str">
        <f>IF(G135="goed",1,IF(G135="beter",2,IF(G135="uitstekend",3,IF(G135="nvt","nvt",""))))</f>
        <v/>
      </c>
      <c r="Q135" s="383" t="str">
        <f>IF(G135="nvt","nvt",IF(J135=0,"niet voldaan",IF(J135=1,"goed",IF(J135=2,"beter",IF(J135=3,"uitstekend","")))))</f>
        <v/>
      </c>
      <c r="R135" s="367"/>
      <c r="S135" s="368">
        <f>R135</f>
        <v>0</v>
      </c>
      <c r="T135" s="382" t="str">
        <f>IF(G135="nvt",0,IF(G135="goed",1,IF(G135="beter",2,IF(G135="uitstekend",3,""))))</f>
        <v/>
      </c>
      <c r="U135" s="404"/>
    </row>
    <row r="136" spans="1:21" ht="14.4" x14ac:dyDescent="0.3">
      <c r="A136" s="112"/>
      <c r="B136" s="31"/>
      <c r="C136" s="4" t="str">
        <f>'overzicht alle'!B93</f>
        <v>SOC 3.2*</v>
      </c>
      <c r="D136" s="219" t="str">
        <f>'overzicht alle'!C93</f>
        <v xml:space="preserve">begeleidingstraject </v>
      </c>
      <c r="E136" s="101" t="str">
        <f>'overzicht alle'!E93</f>
        <v>vrij</v>
      </c>
      <c r="F136" s="101" t="str">
        <f>'overzicht alle'!F93</f>
        <v>voldaan</v>
      </c>
      <c r="G136" s="102"/>
      <c r="H136" s="25"/>
      <c r="I136" s="27"/>
      <c r="J136" s="332" t="str">
        <f>P136</f>
        <v/>
      </c>
      <c r="K136" s="34" t="str">
        <f>Q136</f>
        <v/>
      </c>
      <c r="L136" s="17">
        <f>R136</f>
        <v>0</v>
      </c>
      <c r="M136" s="361"/>
      <c r="N136" s="376"/>
      <c r="O136" s="377"/>
      <c r="P136" s="368" t="str">
        <f>IF(G136="","",IF(G136="nvt","",IF(G136="voldaan",3,IF(G136="niet voldaan",0,0))))</f>
        <v/>
      </c>
      <c r="Q136" s="367" t="str">
        <f>IF(G136="nvt","nvt",IF(P136=3,"uitstekend",IF(P136=0,"niet voldaan","")))</f>
        <v/>
      </c>
      <c r="R136" s="367"/>
      <c r="S136" s="368">
        <f>R136</f>
        <v>0</v>
      </c>
      <c r="T136" s="382"/>
      <c r="U136" s="404"/>
    </row>
    <row r="137" spans="1:21" customFormat="1" ht="13.8" customHeight="1" x14ac:dyDescent="0.3">
      <c r="A137" s="30"/>
      <c r="B137" s="263" t="s">
        <v>437</v>
      </c>
      <c r="C137" s="228"/>
      <c r="D137" s="231"/>
      <c r="E137" s="232"/>
      <c r="F137" s="232"/>
      <c r="G137" s="233"/>
      <c r="H137" s="234"/>
      <c r="I137" s="235"/>
      <c r="J137" s="338"/>
      <c r="K137" s="232" t="str">
        <f>Q137</f>
        <v/>
      </c>
      <c r="L137" s="232"/>
      <c r="M137" s="395" t="str">
        <f>IF(K137="nvt","pass",IF(P137="","",IF(P137&gt;=U137,"pass","niet voldaan")))</f>
        <v/>
      </c>
      <c r="N137" s="364"/>
      <c r="O137" s="368"/>
      <c r="P137" s="368"/>
      <c r="Q137" s="367" t="str">
        <f>IF(Q138="nvt","",IF(Q138="goed","goed",IF(Q138="beter","beter",IF(Q138="uitstekend","uitstekend",IF(Q138="","","niet voldaan")))))</f>
        <v/>
      </c>
      <c r="R137" s="367"/>
      <c r="S137" s="367"/>
      <c r="T137" s="382"/>
      <c r="U137" s="405"/>
    </row>
    <row r="138" spans="1:21" ht="14.4" x14ac:dyDescent="0.3">
      <c r="A138" s="112"/>
      <c r="B138" s="264" t="s">
        <v>193</v>
      </c>
      <c r="C138" s="275" t="str">
        <f>C135</f>
        <v>SOC 3.1*</v>
      </c>
      <c r="D138" s="274" t="str">
        <f>D135</f>
        <v>checklist SOC3*</v>
      </c>
      <c r="E138" s="101" t="s">
        <v>31</v>
      </c>
      <c r="F138" s="101" t="s">
        <v>28</v>
      </c>
      <c r="G138" s="102"/>
      <c r="H138" s="25"/>
      <c r="I138" s="27"/>
      <c r="J138" s="327" t="str">
        <f t="shared" ref="J138" si="59">P138</f>
        <v/>
      </c>
      <c r="K138" s="34" t="str">
        <f>Q138</f>
        <v/>
      </c>
      <c r="L138" s="17"/>
      <c r="M138" s="361"/>
      <c r="N138" s="376"/>
      <c r="O138" s="377"/>
      <c r="P138" s="368" t="str">
        <f>IF(G138="goed",1,IF(G138="beter",2,IF(G138="uitstekend",3,IF(G138="nvt","nvt",""))))</f>
        <v/>
      </c>
      <c r="Q138" s="383" t="str">
        <f>IF(J138="nvt","nvt",IF(J138=0,"niet voldaan",IF(J138=1,"goed",IF(J138=2,"beter",IF(J138=3,"uitstekend","")))))</f>
        <v/>
      </c>
      <c r="R138" s="367"/>
      <c r="S138" s="368">
        <f>R138</f>
        <v>0</v>
      </c>
      <c r="T138" s="382" t="str">
        <f>IF(G138="nvt",0,IF(G138="goed",1,IF(G138="beter",2,IF(G138="uitstekend",3,""))))</f>
        <v/>
      </c>
      <c r="U138" s="404"/>
    </row>
    <row r="139" spans="1:21" ht="14.4" x14ac:dyDescent="0.3">
      <c r="A139" s="23"/>
      <c r="B139" s="23"/>
      <c r="C139" s="23"/>
      <c r="D139" s="23"/>
      <c r="E139" s="23"/>
      <c r="F139" s="23"/>
      <c r="G139" s="23"/>
      <c r="H139" s="23"/>
      <c r="I139" s="23"/>
      <c r="J139" s="340"/>
      <c r="K139" s="23"/>
      <c r="L139" s="23"/>
      <c r="M139" s="361"/>
      <c r="N139" s="376"/>
      <c r="O139" s="377"/>
      <c r="P139" s="368"/>
      <c r="Q139" s="367"/>
      <c r="R139" s="367"/>
      <c r="S139" s="368"/>
      <c r="T139" s="382"/>
      <c r="U139" s="404"/>
    </row>
    <row r="140" spans="1:21" customFormat="1" ht="13.8" customHeight="1" x14ac:dyDescent="0.3">
      <c r="A140" s="30"/>
      <c r="B140" s="256"/>
      <c r="C140" s="257" t="str">
        <f>'overzicht alle'!B94</f>
        <v>GEB 1*</v>
      </c>
      <c r="D140" s="257" t="str">
        <f>'overzicht alle'!C94</f>
        <v>Invloed van de gebruiker</v>
      </c>
      <c r="E140" s="257"/>
      <c r="F140" s="258" t="str">
        <f>'overzicht alle'!F94</f>
        <v>beter</v>
      </c>
      <c r="G140" s="257"/>
      <c r="H140" s="257"/>
      <c r="I140" s="257"/>
      <c r="J140" s="335"/>
      <c r="K140" s="320" t="str">
        <f>Q140</f>
        <v/>
      </c>
      <c r="L140" s="258"/>
      <c r="M140" s="395" t="str">
        <f>IF(K140="nvt","pass",IF(P140="","",IF(P140&gt;=U140,"pass","niet voldaan")))</f>
        <v/>
      </c>
      <c r="N140" s="364"/>
      <c r="O140" s="368"/>
      <c r="P140" s="368" t="str">
        <f>P141</f>
        <v/>
      </c>
      <c r="Q140" s="367" t="str">
        <f>IF(P140="","",IF(P140&lt;1,"niet voldaan",IF(P140&lt;2,"goed",IF(P140&lt;3,"beter","uitstekend"))))</f>
        <v/>
      </c>
      <c r="R140" s="367"/>
      <c r="S140" s="367"/>
      <c r="T140" s="382"/>
      <c r="U140" s="405">
        <f>IF(F140="uitstekend",3,IF(F140="beter",2,IF(F140="goed",1,0)))</f>
        <v>2</v>
      </c>
    </row>
    <row r="141" spans="1:21" ht="14.4" x14ac:dyDescent="0.3">
      <c r="A141" s="112"/>
      <c r="B141" s="31"/>
      <c r="C141" s="4" t="str">
        <f>'overzicht alle'!B95</f>
        <v>GEB 1.1*</v>
      </c>
      <c r="D141" s="219" t="str">
        <f>'overzicht alle'!C95</f>
        <v>Invloedsmogelijkheden</v>
      </c>
      <c r="E141" s="101" t="str">
        <f>'overzicht alle'!E95</f>
        <v>verplicht</v>
      </c>
      <c r="F141" s="101" t="str">
        <f>'overzicht alle'!F95</f>
        <v>beter</v>
      </c>
      <c r="G141" s="102"/>
      <c r="H141" s="25">
        <v>3</v>
      </c>
      <c r="I141" s="27"/>
      <c r="J141" s="327" t="str">
        <f t="shared" ref="J141" si="60">P141</f>
        <v/>
      </c>
      <c r="K141" s="34" t="str">
        <f>Q141</f>
        <v/>
      </c>
      <c r="L141" s="17">
        <f>R141</f>
        <v>0</v>
      </c>
      <c r="M141" s="361"/>
      <c r="N141" s="376"/>
      <c r="O141" s="377"/>
      <c r="P141" s="368" t="str">
        <f>IF(G141="goed",1,IF(G141="beter",2,IF(G141="uitstekend",3,IF(G141="nvt",0,""))))</f>
        <v/>
      </c>
      <c r="Q141" s="383" t="str">
        <f>IF(G141="nvt","nvt",IF(J141=0,"niet voldaan",IF(J141=1,"goed",IF(J141=2,"beter",IF(J141=3,"uitstekend","")))))</f>
        <v/>
      </c>
      <c r="R141" s="367"/>
      <c r="S141" s="368">
        <f>R141</f>
        <v>0</v>
      </c>
      <c r="T141" s="382" t="str">
        <f>IF(G141="nvt",0,IF(G141="goed",1,IF(G141="beter",2,IF(G141="uitstekend",3,""))))</f>
        <v/>
      </c>
      <c r="U141" s="404"/>
    </row>
    <row r="142" spans="1:21" ht="14.4" x14ac:dyDescent="0.3">
      <c r="A142" s="23"/>
      <c r="B142" s="23"/>
      <c r="C142" s="23"/>
      <c r="D142" s="23"/>
      <c r="E142" s="23"/>
      <c r="F142" s="23"/>
      <c r="G142" s="23"/>
      <c r="H142" s="23"/>
      <c r="I142" s="23"/>
      <c r="J142" s="340"/>
      <c r="K142" s="23"/>
      <c r="L142" s="23"/>
      <c r="M142" s="361"/>
      <c r="N142" s="376"/>
      <c r="O142" s="377"/>
      <c r="P142" s="368"/>
      <c r="Q142" s="367"/>
      <c r="R142" s="367"/>
      <c r="S142" s="368"/>
      <c r="T142" s="382"/>
      <c r="U142" s="404"/>
    </row>
    <row r="143" spans="1:21" customFormat="1" ht="13.8" customHeight="1" x14ac:dyDescent="0.3">
      <c r="A143" s="30"/>
      <c r="B143" s="256"/>
      <c r="C143" s="257" t="str">
        <f>'overzicht alle'!B96</f>
        <v>GEB 2*</v>
      </c>
      <c r="D143" s="257" t="str">
        <f>'overzicht alle'!C96</f>
        <v>gebruikers beleving</v>
      </c>
      <c r="E143" s="257"/>
      <c r="F143" s="258" t="str">
        <f>'overzicht alle'!F96</f>
        <v>/</v>
      </c>
      <c r="G143" s="257"/>
      <c r="H143" s="257"/>
      <c r="I143" s="257"/>
      <c r="J143" s="335"/>
      <c r="K143" s="320" t="str">
        <f>Q143</f>
        <v/>
      </c>
      <c r="L143" s="258"/>
      <c r="M143" s="395" t="str">
        <f>IF(K143="nvt","pass",IF(P143="","",IF(P143&gt;=U143,"pass","niet voldaan")))</f>
        <v/>
      </c>
      <c r="N143" s="364"/>
      <c r="O143" s="368"/>
      <c r="P143" s="368" t="str" cm="1">
        <f t="array" ref="P143">IF(OR(P144:P145=0),0,IFERROR(AVERAGE(P144:P146),""))</f>
        <v/>
      </c>
      <c r="Q143" s="367" t="str" cm="1">
        <f t="array" ref="Q143">IF(AND(Q144:Q146="nvt"),"nvt",IF(P143="","",IF(P143&lt;1,"niet voldaan",IF(P143&lt;2.5,"goed",IF(P143&lt;3,"beter","uitstekend")))))</f>
        <v/>
      </c>
      <c r="R143" s="367"/>
      <c r="S143" s="367"/>
      <c r="T143" s="382"/>
      <c r="U143" s="405">
        <v>0</v>
      </c>
    </row>
    <row r="144" spans="1:21" ht="14.4" x14ac:dyDescent="0.3">
      <c r="A144" s="112"/>
      <c r="B144" s="31"/>
      <c r="C144" s="4" t="str">
        <f>'overzicht alle'!B97</f>
        <v>GEB 2.1*</v>
      </c>
      <c r="D144" s="219" t="str">
        <f>'overzicht alle'!C97</f>
        <v>persoonlijk welbevinden</v>
      </c>
      <c r="E144" s="101" t="str">
        <f>'overzicht alle'!E97</f>
        <v>vrij</v>
      </c>
      <c r="F144" s="101" t="str">
        <f>'overzicht alle'!F97</f>
        <v>voldaan</v>
      </c>
      <c r="G144" s="102"/>
      <c r="H144" s="25">
        <v>3</v>
      </c>
      <c r="I144" s="27"/>
      <c r="J144" s="327" t="str">
        <f t="shared" ref="J144:J146" si="61">P144</f>
        <v/>
      </c>
      <c r="K144" s="34" t="str">
        <f>Q144</f>
        <v/>
      </c>
      <c r="L144" s="17">
        <f>R144</f>
        <v>0</v>
      </c>
      <c r="M144" s="361"/>
      <c r="N144" s="376"/>
      <c r="O144" s="377"/>
      <c r="P144" s="368" t="str">
        <f>IF(G144="","",IF(G144="nvt","",IF(G144="voldaan",3,IF(G144="niet voldaan",0,""))))</f>
        <v/>
      </c>
      <c r="Q144" s="367" t="str">
        <f>IF(G144="nvt","nvt",IF(P144=3,"uitstekend",IF(P144=0,"niet voldaan","")))</f>
        <v/>
      </c>
      <c r="R144" s="367"/>
      <c r="S144" s="368">
        <f>R144</f>
        <v>0</v>
      </c>
      <c r="T144" s="382"/>
      <c r="U144" s="404"/>
    </row>
    <row r="145" spans="1:21" ht="14.4" x14ac:dyDescent="0.3">
      <c r="A145" s="112"/>
      <c r="B145" s="31"/>
      <c r="C145" s="4" t="str">
        <f>'overzicht alle'!B98</f>
        <v>GEB 2.2*</v>
      </c>
      <c r="D145" s="219" t="str">
        <f>'overzicht alle'!C98</f>
        <v>sociale interactie en levendige gemeenschap</v>
      </c>
      <c r="E145" s="101" t="str">
        <f>'overzicht alle'!E98</f>
        <v>vrij</v>
      </c>
      <c r="F145" s="101" t="str">
        <f>'overzicht alle'!F98</f>
        <v>voldaan</v>
      </c>
      <c r="G145" s="102"/>
      <c r="H145" s="25"/>
      <c r="I145" s="27"/>
      <c r="J145" s="327" t="str">
        <f t="shared" si="61"/>
        <v/>
      </c>
      <c r="K145" s="34" t="str">
        <f>Q145</f>
        <v/>
      </c>
      <c r="L145" s="17">
        <f>R145</f>
        <v>0</v>
      </c>
      <c r="M145" s="361"/>
      <c r="N145" s="376"/>
      <c r="O145" s="377"/>
      <c r="P145" s="368" t="str">
        <f>IF(G145="","",IF(G145="nvt","",IF(G145="voldaan",3,IF(G145="niet voldaan",0,""))))</f>
        <v/>
      </c>
      <c r="Q145" s="367" t="str">
        <f>IF(G145="nvt","nvt",IF(P145=3,"uitstekend",IF(P145=0,"niet voldaan","")))</f>
        <v/>
      </c>
      <c r="R145" s="367"/>
      <c r="S145" s="368">
        <f>R145</f>
        <v>0</v>
      </c>
      <c r="T145" s="382"/>
      <c r="U145" s="404"/>
    </row>
    <row r="146" spans="1:21" ht="14.4" x14ac:dyDescent="0.3">
      <c r="A146" s="112"/>
      <c r="B146" s="31"/>
      <c r="C146" s="4" t="str">
        <f>'overzicht alle'!B99</f>
        <v>GEB 2.3*</v>
      </c>
      <c r="D146" s="219" t="str">
        <f>'overzicht alle'!C99</f>
        <v>belevingsonderzoek</v>
      </c>
      <c r="E146" s="101" t="str">
        <f>'overzicht alle'!E99</f>
        <v>vrij</v>
      </c>
      <c r="F146" s="101" t="str">
        <f>'overzicht alle'!F99</f>
        <v>beter</v>
      </c>
      <c r="G146" s="370"/>
      <c r="H146" s="25">
        <v>0</v>
      </c>
      <c r="I146" s="27"/>
      <c r="J146" s="327" t="str">
        <f t="shared" si="61"/>
        <v/>
      </c>
      <c r="K146" s="34" t="str">
        <f>Q146</f>
        <v/>
      </c>
      <c r="L146" s="17">
        <f>R146</f>
        <v>0</v>
      </c>
      <c r="M146" s="361"/>
      <c r="N146" s="376"/>
      <c r="O146" s="377"/>
      <c r="P146" s="368" t="str">
        <f>IF(G146="goed",1,IF(G146="beter",2,IF(G146="uitstekend",3,IF(G146="nvt","",""))))</f>
        <v/>
      </c>
      <c r="Q146" s="383" t="str">
        <f>IF(G146="nvt","nvt",IF(J146=0,"niet voldaan",IF(J146=1,"goed",IF(J146=2,"beter",IF(J146=3,"uitstekend","")))))</f>
        <v/>
      </c>
      <c r="R146" s="367"/>
      <c r="S146" s="368">
        <f>R146</f>
        <v>0</v>
      </c>
      <c r="T146" s="382" t="str">
        <f>IF(G146="nvt",0,IF(G146="goed",1,IF(G146="beter",2,IF(G146="uitstekend",3,""))))</f>
        <v/>
      </c>
      <c r="U146" s="404"/>
    </row>
    <row r="147" spans="1:21" ht="14.4" x14ac:dyDescent="0.3">
      <c r="A147" s="23"/>
      <c r="B147" s="23"/>
      <c r="C147" s="23"/>
      <c r="D147" s="23"/>
      <c r="E147" s="23"/>
      <c r="F147" s="23"/>
      <c r="G147" s="23"/>
      <c r="H147" s="23"/>
      <c r="I147" s="23"/>
      <c r="J147" s="340"/>
      <c r="K147" s="23"/>
      <c r="L147" s="23"/>
      <c r="M147" s="361"/>
      <c r="N147" s="376"/>
      <c r="O147" s="377"/>
      <c r="P147" s="368"/>
      <c r="Q147" s="367"/>
      <c r="R147" s="367"/>
      <c r="S147" s="368"/>
      <c r="T147" s="382"/>
      <c r="U147" s="404"/>
    </row>
    <row r="148" spans="1:21" customFormat="1" ht="13.8" customHeight="1" x14ac:dyDescent="0.3">
      <c r="A148" s="30"/>
      <c r="B148" s="256"/>
      <c r="C148" s="257" t="str">
        <f>'overzicht alle'!B100</f>
        <v>GEB3*</v>
      </c>
      <c r="D148" s="257" t="str">
        <f>'overzicht alle'!C100</f>
        <v>welzijnsgroen</v>
      </c>
      <c r="E148" s="257"/>
      <c r="F148" s="258" t="str">
        <f>'overzicht alle'!F100</f>
        <v>goed</v>
      </c>
      <c r="G148" s="257"/>
      <c r="H148" s="257"/>
      <c r="I148" s="257"/>
      <c r="J148" s="335"/>
      <c r="K148" s="320" t="str">
        <f t="shared" ref="K148:K163" si="62">Q148</f>
        <v/>
      </c>
      <c r="L148" s="258"/>
      <c r="M148" s="395" t="str">
        <f>IF(K148="nvt","pass",IF(P148="","",IF(P148&gt;=U148,"pass","niet voldaan")))</f>
        <v/>
      </c>
      <c r="N148" s="364"/>
      <c r="O148" s="368"/>
      <c r="P148" s="368" t="str" cm="1">
        <f t="array" ref="P148">IF(OR(P149:P150=0),0,IFERROR(AVERAGE(P149:P151),""))</f>
        <v/>
      </c>
      <c r="Q148" s="367" t="str">
        <f>IF(P148="","",IF(P148&lt;1,"niet voldaan",IF(P148&lt;2,"goed",IF(P148&lt;3,"beter","uitstekend"))))</f>
        <v/>
      </c>
      <c r="R148" s="367"/>
      <c r="S148" s="367"/>
      <c r="T148" s="382"/>
      <c r="U148" s="405">
        <f>IF(F148="uitstekend",3,IF(F148="beter",2,IF(F148="goed",1,0)))</f>
        <v>1</v>
      </c>
    </row>
    <row r="149" spans="1:21" ht="14.4" x14ac:dyDescent="0.3">
      <c r="A149" s="112"/>
      <c r="B149" s="31"/>
      <c r="C149" s="4" t="str">
        <f>'overzicht alle'!B101</f>
        <v>GEB 3.1*</v>
      </c>
      <c r="D149" s="219" t="str">
        <f>'overzicht alle'!C101</f>
        <v>connectie met groen vanuit binnenruimtes</v>
      </c>
      <c r="E149" s="101" t="str">
        <f>'overzicht alle'!E101</f>
        <v>verplicht</v>
      </c>
      <c r="F149" s="101" t="str">
        <f>'overzicht alle'!F101</f>
        <v>goed</v>
      </c>
      <c r="G149" s="102"/>
      <c r="H149" s="25"/>
      <c r="I149" s="27"/>
      <c r="J149" s="327" t="str">
        <f t="shared" ref="J149:J151" si="63">P149</f>
        <v/>
      </c>
      <c r="K149" s="34" t="str">
        <f t="shared" si="62"/>
        <v/>
      </c>
      <c r="L149" s="17">
        <f>R149</f>
        <v>0</v>
      </c>
      <c r="M149" s="361"/>
      <c r="N149" s="376"/>
      <c r="O149" s="386">
        <f>ROUND(SUM(P149:P151)/3,1)</f>
        <v>0</v>
      </c>
      <c r="P149" s="368" t="str">
        <f>IF(G149="goed",1,IF(G149="beter",2,IF(G149="uitstekend",3,IF(G149="nvt",0,""))))</f>
        <v/>
      </c>
      <c r="Q149" s="383" t="str">
        <f>IF(J149=0,"niet voldaan",IF(J149=1,"goed",IF(J149=2,"beter",IF(J149=3,"uitstekend",""))))</f>
        <v/>
      </c>
      <c r="R149" s="367"/>
      <c r="S149" s="368">
        <f>R149</f>
        <v>0</v>
      </c>
      <c r="T149" s="382" t="str">
        <f>IF(G149="nvt",0,IF(G149="goed",1,IF(G149="beter",2,IF(G149="uitstekend",3,""))))</f>
        <v/>
      </c>
      <c r="U149" s="404"/>
    </row>
    <row r="150" spans="1:21" ht="14.4" x14ac:dyDescent="0.3">
      <c r="A150" s="112"/>
      <c r="B150" s="31"/>
      <c r="C150" s="4" t="str">
        <f>'overzicht alle'!B102</f>
        <v>GEB 3.2*</v>
      </c>
      <c r="D150" s="219" t="str">
        <f>'overzicht alle'!C102</f>
        <v>groene buitenruimtes</v>
      </c>
      <c r="E150" s="101" t="str">
        <f>'overzicht alle'!E102</f>
        <v>verplicht</v>
      </c>
      <c r="F150" s="101" t="str">
        <f>'overzicht alle'!F102</f>
        <v>goed</v>
      </c>
      <c r="G150" s="102"/>
      <c r="H150" s="25"/>
      <c r="I150" s="27"/>
      <c r="J150" s="327" t="str">
        <f t="shared" si="63"/>
        <v/>
      </c>
      <c r="K150" s="34" t="str">
        <f t="shared" si="62"/>
        <v/>
      </c>
      <c r="L150" s="17">
        <f>R150</f>
        <v>0</v>
      </c>
      <c r="M150" s="361"/>
      <c r="N150" s="376"/>
      <c r="O150" s="377"/>
      <c r="P150" s="368" t="str">
        <f>IF(G150="goed",1,IF(G150="beter",2,IF(G150="uitstekend",3,IF(G150="nvt",0,""))))</f>
        <v/>
      </c>
      <c r="Q150" s="383" t="str">
        <f>IF(J150=0,"niet voldaan",IF(J150=1,"goed",IF(J150=2,"beter",IF(J150=3,"uitstekend",""))))</f>
        <v/>
      </c>
      <c r="R150" s="367"/>
      <c r="S150" s="368">
        <f>R150</f>
        <v>0</v>
      </c>
      <c r="T150" s="382" t="str">
        <f>IF(G150="nvt",0,IF(G150="goed",1,IF(G150="beter",2,IF(G150="uitstekend",3,""))))</f>
        <v/>
      </c>
      <c r="U150" s="404"/>
    </row>
    <row r="151" spans="1:21" ht="14.4" x14ac:dyDescent="0.3">
      <c r="A151" s="112"/>
      <c r="B151" s="31"/>
      <c r="C151" s="4" t="str">
        <f>'overzicht alle'!B103</f>
        <v>GEB 3.3*</v>
      </c>
      <c r="D151" s="219" t="str">
        <f>'overzicht alle'!C103</f>
        <v>natuur-gezondheidsprojecten</v>
      </c>
      <c r="E151" s="101" t="str">
        <f>'overzicht alle'!E103</f>
        <v>vrij</v>
      </c>
      <c r="F151" s="101" t="str">
        <f>'overzicht alle'!F103</f>
        <v>voldaan</v>
      </c>
      <c r="G151" s="102"/>
      <c r="H151" s="25"/>
      <c r="I151" s="27"/>
      <c r="J151" s="327" t="str">
        <f t="shared" si="63"/>
        <v/>
      </c>
      <c r="K151" s="34" t="str">
        <f t="shared" si="62"/>
        <v/>
      </c>
      <c r="L151" s="17">
        <f>R151</f>
        <v>0</v>
      </c>
      <c r="M151" s="361"/>
      <c r="N151" s="376"/>
      <c r="O151" s="377"/>
      <c r="P151" s="368" t="str">
        <f>IF(G151="","",IF(G151="nvt","",IF(G151="voldaan",3,IF(G151="niet voldaan",0,""))))</f>
        <v/>
      </c>
      <c r="Q151" s="367" t="str">
        <f>IF(G151="nvt","nvt",IF(P151=3,"uitstekend",IF(P151=0,"niet voldaan","")))</f>
        <v/>
      </c>
      <c r="R151" s="367"/>
      <c r="S151" s="368">
        <f>R151</f>
        <v>0</v>
      </c>
      <c r="T151" s="382"/>
      <c r="U151" s="404"/>
    </row>
    <row r="152" spans="1:21" customFormat="1" ht="13.8" customHeight="1" x14ac:dyDescent="0.3">
      <c r="A152" s="30"/>
      <c r="B152" s="263" t="s">
        <v>437</v>
      </c>
      <c r="C152" s="236"/>
      <c r="D152" s="237"/>
      <c r="E152" s="232"/>
      <c r="F152" s="232"/>
      <c r="G152" s="233"/>
      <c r="H152" s="234"/>
      <c r="I152" s="235"/>
      <c r="J152" s="338"/>
      <c r="K152" s="232" t="str">
        <f t="shared" si="62"/>
        <v/>
      </c>
      <c r="L152" s="232"/>
      <c r="M152" s="395" t="str">
        <f>IF(K152="nvt","pass",IF(P152="","",IF(P152&gt;=U152,"pass","niet voldaan")))</f>
        <v/>
      </c>
      <c r="N152" s="364"/>
      <c r="O152" s="368"/>
      <c r="P152" s="368"/>
      <c r="Q152" s="367" t="str">
        <f>IF(Q153="nvt","",IF(Q153="goed","goed",IF(Q153="beter","beter",IF(Q153="uitstekend","uitstekend",IF(Q153="","","niet voldaan")))))</f>
        <v/>
      </c>
      <c r="R152" s="367"/>
      <c r="S152" s="367"/>
      <c r="T152" s="382"/>
      <c r="U152" s="405"/>
    </row>
    <row r="153" spans="1:21" ht="14.4" x14ac:dyDescent="0.3">
      <c r="A153" s="112"/>
      <c r="B153" s="220" t="s">
        <v>191</v>
      </c>
      <c r="C153" s="221" t="str">
        <f>C149</f>
        <v>GEB 3.1*</v>
      </c>
      <c r="D153" s="225" t="str">
        <f>D149</f>
        <v>connectie met groen vanuit binnenruimtes</v>
      </c>
      <c r="E153" s="101" t="s">
        <v>201</v>
      </c>
      <c r="F153" s="101" t="s">
        <v>28</v>
      </c>
      <c r="G153" s="102"/>
      <c r="H153" s="25"/>
      <c r="I153" s="27"/>
      <c r="J153" s="327" t="str">
        <f t="shared" ref="J153" si="64">P153</f>
        <v/>
      </c>
      <c r="K153" s="34" t="str">
        <f t="shared" si="62"/>
        <v/>
      </c>
      <c r="L153" s="17"/>
      <c r="M153" s="361"/>
      <c r="N153" s="376"/>
      <c r="O153" s="377"/>
      <c r="P153" s="368" t="str">
        <f>IF(G153="goed",1,IF(G153="beter",2,IF(G153="uitstekend",3,IF(G153="nvt","nvt",""))))</f>
        <v/>
      </c>
      <c r="Q153" s="383" t="str">
        <f>IF(G153="nvt","nvt",IF(J153=0,"niet voldaan",IF(J153=1,"goed",IF(J153=2,"beter",IF(J153=3,"uitstekend","")))))</f>
        <v/>
      </c>
      <c r="R153" s="367"/>
      <c r="S153" s="368">
        <f>R153</f>
        <v>0</v>
      </c>
      <c r="T153" s="382" t="str">
        <f>IF(G153="nvt",0,IF(G153="goed",1,IF(G153="beter",2,IF(G153="uitstekend",3,""))))</f>
        <v/>
      </c>
      <c r="U153" s="404"/>
    </row>
    <row r="154" spans="1:21" customFormat="1" ht="13.8" customHeight="1" x14ac:dyDescent="0.3">
      <c r="A154" s="30"/>
      <c r="B154" s="227"/>
      <c r="C154" s="228"/>
      <c r="D154" s="231"/>
      <c r="E154" s="232"/>
      <c r="F154" s="232"/>
      <c r="G154" s="233"/>
      <c r="H154" s="234"/>
      <c r="I154" s="235"/>
      <c r="J154" s="338"/>
      <c r="K154" s="232" t="str">
        <f t="shared" si="62"/>
        <v/>
      </c>
      <c r="L154" s="232"/>
      <c r="M154" s="395" t="str">
        <f>IF(K154="nvt","pass",IF(P154="","",IF(P154&gt;=U154,"pass","niet voldaan")))</f>
        <v/>
      </c>
      <c r="N154" s="364"/>
      <c r="O154" s="368"/>
      <c r="P154" s="368"/>
      <c r="Q154" s="367" t="str">
        <f>IF(Q155="nvt","",IF(Q155="goed","goed",IF(Q155="beter","beter",IF(Q155="uitstekend","uitstekend",IF(Q155="","","niet voldaan")))))</f>
        <v/>
      </c>
      <c r="R154" s="367"/>
      <c r="S154" s="367"/>
      <c r="T154" s="382"/>
      <c r="U154" s="405"/>
    </row>
    <row r="155" spans="1:21" ht="14.4" x14ac:dyDescent="0.3">
      <c r="A155" s="112"/>
      <c r="B155" s="220" t="s">
        <v>192</v>
      </c>
      <c r="C155" s="221" t="str">
        <f>C153</f>
        <v>GEB 3.1*</v>
      </c>
      <c r="D155" s="219" t="str">
        <f>D153</f>
        <v>connectie met groen vanuit binnenruimtes</v>
      </c>
      <c r="E155" s="101" t="s">
        <v>201</v>
      </c>
      <c r="F155" s="101" t="s">
        <v>28</v>
      </c>
      <c r="G155" s="102"/>
      <c r="H155" s="25"/>
      <c r="I155" s="27"/>
      <c r="J155" s="327" t="str">
        <f t="shared" ref="J155" si="65">P155</f>
        <v/>
      </c>
      <c r="K155" s="34" t="str">
        <f t="shared" si="62"/>
        <v/>
      </c>
      <c r="L155" s="17"/>
      <c r="M155" s="361"/>
      <c r="N155" s="376"/>
      <c r="O155" s="377"/>
      <c r="P155" s="368" t="str">
        <f>IF(G155="goed",1,IF(G155="beter",2,IF(G155="uitstekend",3,IF(G155="nvt","nvt",""))))</f>
        <v/>
      </c>
      <c r="Q155" s="383" t="str">
        <f>IF(G155="nvt","nvt",IF(J155=0,"niet voldaan",IF(J155=1,"goed",IF(J155=2,"beter",IF(J155=3,"uitstekend","")))))</f>
        <v/>
      </c>
      <c r="R155" s="367"/>
      <c r="S155" s="368">
        <f>R155</f>
        <v>0</v>
      </c>
      <c r="T155" s="382" t="str">
        <f>IF(G155="nvt",0,IF(G155="goed",1,IF(G155="beter",2,IF(G155="uitstekend",3,""))))</f>
        <v/>
      </c>
      <c r="U155" s="404"/>
    </row>
    <row r="156" spans="1:21" customFormat="1" ht="13.8" customHeight="1" x14ac:dyDescent="0.3">
      <c r="A156" s="30"/>
      <c r="B156" s="227"/>
      <c r="C156" s="228"/>
      <c r="D156" s="231"/>
      <c r="E156" s="232"/>
      <c r="F156" s="232"/>
      <c r="G156" s="233"/>
      <c r="H156" s="234"/>
      <c r="I156" s="235"/>
      <c r="J156" s="338"/>
      <c r="K156" s="232" t="str">
        <f t="shared" si="62"/>
        <v/>
      </c>
      <c r="L156" s="232"/>
      <c r="M156" s="395" t="str">
        <f>IF(K156="nvt","pass",IF(P156="","",IF(P156&gt;=U156,"pass","niet voldaan")))</f>
        <v/>
      </c>
      <c r="N156" s="364"/>
      <c r="O156" s="368"/>
      <c r="P156" s="368"/>
      <c r="Q156" s="367" t="str">
        <f>IF(Q157="nvt","",IF(Q157="goed","goed",IF(Q157="beter","beter",IF(Q157="uitstekend","uitstekend",IF(Q157="","","niet voldaan")))))</f>
        <v/>
      </c>
      <c r="R156" s="367"/>
      <c r="S156" s="367"/>
      <c r="T156" s="382"/>
      <c r="U156" s="405"/>
    </row>
    <row r="157" spans="1:21" ht="14.4" x14ac:dyDescent="0.3">
      <c r="A157" s="112"/>
      <c r="B157" s="264" t="s">
        <v>193</v>
      </c>
      <c r="C157" s="275" t="str">
        <f>C155</f>
        <v>GEB 3.1*</v>
      </c>
      <c r="D157" s="274" t="str">
        <f>D155</f>
        <v>connectie met groen vanuit binnenruimtes</v>
      </c>
      <c r="E157" s="101" t="s">
        <v>201</v>
      </c>
      <c r="F157" s="101" t="s">
        <v>28</v>
      </c>
      <c r="G157" s="102"/>
      <c r="H157" s="25"/>
      <c r="I157" s="27"/>
      <c r="J157" s="327" t="str">
        <f t="shared" ref="J157" si="66">P157</f>
        <v/>
      </c>
      <c r="K157" s="34" t="str">
        <f t="shared" si="62"/>
        <v/>
      </c>
      <c r="L157" s="17"/>
      <c r="M157" s="361"/>
      <c r="N157" s="376"/>
      <c r="O157" s="377"/>
      <c r="P157" s="368" t="str">
        <f>IF(G157="goed",1,IF(G157="beter",2,IF(G157="uitstekend",3,IF(G157="nvt","nvt",""))))</f>
        <v/>
      </c>
      <c r="Q157" s="383" t="str">
        <f>IF(G157="nvt","nvt",IF(J157=0,"niet voldaan",IF(J157=1,"goed",IF(J157=2,"beter",IF(J157=3,"uitstekend","")))))</f>
        <v/>
      </c>
      <c r="R157" s="367"/>
      <c r="S157" s="368">
        <f>R157</f>
        <v>0</v>
      </c>
      <c r="T157" s="382" t="str">
        <f>IF(G157="nvt",0,IF(G157="goed",1,IF(G157="beter",2,IF(G157="uitstekend",3,""))))</f>
        <v/>
      </c>
      <c r="U157" s="404"/>
    </row>
    <row r="158" spans="1:21" customFormat="1" ht="13.8" customHeight="1" x14ac:dyDescent="0.3">
      <c r="A158" s="30"/>
      <c r="B158" s="227"/>
      <c r="C158" s="228"/>
      <c r="D158" s="231"/>
      <c r="E158" s="232"/>
      <c r="F158" s="232"/>
      <c r="G158" s="233"/>
      <c r="H158" s="234"/>
      <c r="I158" s="235"/>
      <c r="J158" s="338"/>
      <c r="K158" s="232" t="str">
        <f t="shared" si="62"/>
        <v/>
      </c>
      <c r="L158" s="232"/>
      <c r="M158" s="395" t="str">
        <f>IF(K158="nvt","pass",IF(P158="","",IF(P158&gt;=U158,"pass","niet voldaan")))</f>
        <v/>
      </c>
      <c r="N158" s="364"/>
      <c r="O158" s="368"/>
      <c r="P158" s="368"/>
      <c r="Q158" s="367" t="str">
        <f>IF(Q159="nvt","",IF(Q159="goed","goed",IF(Q159="beter","beter",IF(Q159="uitstekend","uitstekend",IF(Q159="","","niet voldaan")))))</f>
        <v/>
      </c>
      <c r="R158" s="367"/>
      <c r="S158" s="367"/>
      <c r="T158" s="382"/>
      <c r="U158" s="405"/>
    </row>
    <row r="159" spans="1:21" ht="14.4" x14ac:dyDescent="0.3">
      <c r="A159" s="112"/>
      <c r="B159" s="220" t="s">
        <v>191</v>
      </c>
      <c r="C159" s="221" t="str">
        <f>C150</f>
        <v>GEB 3.2*</v>
      </c>
      <c r="D159" s="225" t="str">
        <f>D150</f>
        <v>groene buitenruimtes</v>
      </c>
      <c r="E159" s="101" t="s">
        <v>201</v>
      </c>
      <c r="F159" s="101" t="s">
        <v>28</v>
      </c>
      <c r="G159" s="102"/>
      <c r="H159" s="25"/>
      <c r="I159" s="27"/>
      <c r="J159" s="327" t="str">
        <f t="shared" ref="J159" si="67">P159</f>
        <v/>
      </c>
      <c r="K159" s="34" t="str">
        <f t="shared" si="62"/>
        <v/>
      </c>
      <c r="L159" s="17"/>
      <c r="M159" s="361"/>
      <c r="N159" s="376"/>
      <c r="O159" s="377"/>
      <c r="P159" s="368" t="str">
        <f>IF(G159="goed",1,IF(G159="beter",2,IF(G159="uitstekend",3,IF(G159="nvt","nvt",""))))</f>
        <v/>
      </c>
      <c r="Q159" s="383" t="str">
        <f>IF(G159="nvt","nvt",IF(J159=0,"niet voldaan",IF(J159=1,"goed",IF(J159=2,"beter",IF(J159=3,"uitstekend","")))))</f>
        <v/>
      </c>
      <c r="R159" s="367"/>
      <c r="S159" s="368">
        <f>R159</f>
        <v>0</v>
      </c>
      <c r="T159" s="382" t="str">
        <f>IF(G159="nvt",0,IF(G159="goed",1,IF(G159="beter",2,IF(G159="uitstekend",3,""))))</f>
        <v/>
      </c>
      <c r="U159" s="404"/>
    </row>
    <row r="160" spans="1:21" customFormat="1" ht="13.8" customHeight="1" x14ac:dyDescent="0.3">
      <c r="A160" s="30"/>
      <c r="B160" s="227"/>
      <c r="C160" s="228"/>
      <c r="D160" s="231"/>
      <c r="E160" s="232"/>
      <c r="F160" s="232"/>
      <c r="G160" s="233"/>
      <c r="H160" s="234"/>
      <c r="I160" s="235"/>
      <c r="J160" s="338"/>
      <c r="K160" s="232" t="str">
        <f t="shared" si="62"/>
        <v/>
      </c>
      <c r="L160" s="232"/>
      <c r="M160" s="395" t="str">
        <f>IF(K160="nvt","pass",IF(P160="","",IF(P160&gt;=U160,"pass","niet voldaan")))</f>
        <v/>
      </c>
      <c r="N160" s="364"/>
      <c r="O160" s="368"/>
      <c r="P160" s="368"/>
      <c r="Q160" s="367" t="str">
        <f>IF(Q161="nvt","",IF(Q161="goed","goed",IF(Q161="beter","beter",IF(Q161="uitstekend","uitstekend",IF(Q161="","","niet voldaan")))))</f>
        <v/>
      </c>
      <c r="R160" s="367"/>
      <c r="S160" s="367"/>
      <c r="T160" s="382"/>
      <c r="U160" s="405"/>
    </row>
    <row r="161" spans="1:21" ht="14.4" x14ac:dyDescent="0.3">
      <c r="A161" s="112"/>
      <c r="B161" s="220" t="s">
        <v>192</v>
      </c>
      <c r="C161" s="221" t="str">
        <f>C159</f>
        <v>GEB 3.2*</v>
      </c>
      <c r="D161" s="219" t="str">
        <f>D159</f>
        <v>groene buitenruimtes</v>
      </c>
      <c r="E161" s="101" t="s">
        <v>201</v>
      </c>
      <c r="F161" s="101" t="s">
        <v>28</v>
      </c>
      <c r="G161" s="102"/>
      <c r="H161" s="25"/>
      <c r="I161" s="27"/>
      <c r="J161" s="327" t="str">
        <f t="shared" ref="J161" si="68">P161</f>
        <v/>
      </c>
      <c r="K161" s="34" t="str">
        <f t="shared" si="62"/>
        <v/>
      </c>
      <c r="L161" s="17"/>
      <c r="M161" s="361"/>
      <c r="N161" s="376"/>
      <c r="O161" s="377"/>
      <c r="P161" s="368" t="str">
        <f>IF(G161="goed",1,IF(G161="beter",2,IF(G161="uitstekend",3,IF(G161="nvt","nvt",""))))</f>
        <v/>
      </c>
      <c r="Q161" s="383" t="str">
        <f>IF(G161="nvt","nvt",IF(J161=0,"niet voldaan",IF(J161=1,"goed",IF(J161=2,"beter",IF(J161=3,"uitstekend","")))))</f>
        <v/>
      </c>
      <c r="R161" s="367"/>
      <c r="S161" s="368">
        <f>R161</f>
        <v>0</v>
      </c>
      <c r="T161" s="382" t="str">
        <f>IF(G161="nvt",0,IF(G161="goed",1,IF(G161="beter",2,IF(G161="uitstekend",3,""))))</f>
        <v/>
      </c>
      <c r="U161" s="404"/>
    </row>
    <row r="162" spans="1:21" customFormat="1" ht="13.8" customHeight="1" x14ac:dyDescent="0.3">
      <c r="A162" s="30"/>
      <c r="B162" s="227"/>
      <c r="C162" s="228"/>
      <c r="D162" s="231"/>
      <c r="E162" s="232"/>
      <c r="F162" s="232"/>
      <c r="G162" s="233"/>
      <c r="H162" s="234"/>
      <c r="I162" s="235"/>
      <c r="J162" s="338"/>
      <c r="K162" s="232" t="str">
        <f t="shared" si="62"/>
        <v/>
      </c>
      <c r="L162" s="232"/>
      <c r="M162" s="395" t="str">
        <f>IF(K162="nvt","pass",IF(P162="","",IF(P162&gt;=U162,"pass","niet voldaan")))</f>
        <v/>
      </c>
      <c r="N162" s="364"/>
      <c r="O162" s="368"/>
      <c r="P162" s="368"/>
      <c r="Q162" s="367" t="str">
        <f>IF(Q163="nvt","",IF(Q163="goed","goed",IF(Q163="beter","beter",IF(Q163="uitstekend","uitstekend",IF(Q163="","","niet voldaan")))))</f>
        <v/>
      </c>
      <c r="R162" s="367"/>
      <c r="S162" s="367"/>
      <c r="T162" s="382"/>
      <c r="U162" s="405"/>
    </row>
    <row r="163" spans="1:21" ht="14.4" x14ac:dyDescent="0.3">
      <c r="A163" s="112"/>
      <c r="B163" s="264" t="s">
        <v>193</v>
      </c>
      <c r="C163" s="275" t="str">
        <f>C161</f>
        <v>GEB 3.2*</v>
      </c>
      <c r="D163" s="274" t="str">
        <f>D161</f>
        <v>groene buitenruimtes</v>
      </c>
      <c r="E163" s="101" t="s">
        <v>201</v>
      </c>
      <c r="F163" s="101" t="s">
        <v>28</v>
      </c>
      <c r="G163" s="102"/>
      <c r="H163" s="25"/>
      <c r="I163" s="27"/>
      <c r="J163" s="327" t="str">
        <f t="shared" ref="J163" si="69">P163</f>
        <v/>
      </c>
      <c r="K163" s="34" t="str">
        <f t="shared" si="62"/>
        <v/>
      </c>
      <c r="L163" s="17"/>
      <c r="M163" s="361"/>
      <c r="N163" s="376"/>
      <c r="O163" s="377"/>
      <c r="P163" s="368" t="str">
        <f>IF(G163="goed",1,IF(G163="beter",2,IF(G163="uitstekend",3,IF(G163="nvt","nvt",""))))</f>
        <v/>
      </c>
      <c r="Q163" s="383" t="str">
        <f>IF(G163="nvt","nvt",IF(J163=0,"niet voldaan",IF(J163=1,"goed",IF(J163=2,"beter",IF(J163=3,"uitstekend","")))))</f>
        <v/>
      </c>
      <c r="R163" s="367"/>
      <c r="S163" s="368">
        <f>R163</f>
        <v>0</v>
      </c>
      <c r="T163" s="382" t="str">
        <f>IF(G163="nvt",0,IF(G163="goed",1,IF(G163="beter",2,IF(G163="uitstekend",3,""))))</f>
        <v/>
      </c>
      <c r="U163" s="404"/>
    </row>
    <row r="164" spans="1:21" ht="14.4" x14ac:dyDescent="0.3">
      <c r="A164" s="23"/>
      <c r="B164" s="23"/>
      <c r="C164" s="23"/>
      <c r="D164" s="23"/>
      <c r="E164" s="23"/>
      <c r="F164" s="23"/>
      <c r="G164" s="23"/>
      <c r="H164" s="23"/>
      <c r="I164" s="23"/>
      <c r="J164" s="340"/>
      <c r="K164" s="23"/>
      <c r="L164" s="23"/>
      <c r="M164" s="361"/>
      <c r="N164" s="376"/>
      <c r="O164" s="377"/>
      <c r="P164" s="368"/>
      <c r="Q164" s="367"/>
      <c r="R164" s="367"/>
      <c r="S164" s="368"/>
      <c r="T164" s="382"/>
      <c r="U164" s="404"/>
    </row>
    <row r="165" spans="1:21" customFormat="1" ht="18" x14ac:dyDescent="0.3">
      <c r="A165" s="30"/>
      <c r="B165" s="238" t="s">
        <v>11</v>
      </c>
      <c r="C165" s="238"/>
      <c r="D165" s="238"/>
      <c r="E165" s="238"/>
      <c r="F165" s="238"/>
      <c r="G165" s="239"/>
      <c r="H165" s="238"/>
      <c r="I165" s="238"/>
      <c r="J165" s="333"/>
      <c r="K165" s="238"/>
      <c r="L165" s="238"/>
      <c r="M165" s="387"/>
      <c r="N165" s="364"/>
      <c r="O165" s="368"/>
      <c r="P165" s="368"/>
      <c r="Q165" s="367"/>
      <c r="R165" s="367"/>
      <c r="S165" s="367"/>
      <c r="T165" s="382"/>
      <c r="U165" s="405"/>
    </row>
    <row r="166" spans="1:21" ht="14.4" x14ac:dyDescent="0.3">
      <c r="A166" s="23"/>
      <c r="B166" s="23"/>
      <c r="C166" s="23"/>
      <c r="D166" s="23"/>
      <c r="E166" s="23"/>
      <c r="F166" s="23"/>
      <c r="G166" s="23"/>
      <c r="H166" s="23"/>
      <c r="I166" s="23"/>
      <c r="J166" s="340"/>
      <c r="K166" s="23"/>
      <c r="L166" s="23"/>
      <c r="M166" s="361"/>
      <c r="N166" s="376"/>
      <c r="O166" s="377"/>
      <c r="P166" s="368"/>
      <c r="Q166" s="367"/>
      <c r="R166" s="367"/>
      <c r="S166" s="368"/>
      <c r="T166" s="382"/>
      <c r="U166" s="404"/>
    </row>
    <row r="167" spans="1:21" customFormat="1" ht="13.8" customHeight="1" x14ac:dyDescent="0.3">
      <c r="A167" s="30"/>
      <c r="B167" s="256"/>
      <c r="C167" s="257" t="str">
        <f>'overzicht alle'!B106</f>
        <v>ENE 1</v>
      </c>
      <c r="D167" s="257" t="str">
        <f>'overzicht alle'!C106</f>
        <v>Energieprestatie</v>
      </c>
      <c r="E167" s="257"/>
      <c r="F167" s="258" t="str">
        <f>'overzicht alle'!F106</f>
        <v>goed</v>
      </c>
      <c r="G167" s="257"/>
      <c r="H167" s="257"/>
      <c r="I167" s="257"/>
      <c r="J167" s="335"/>
      <c r="K167" s="320" t="str">
        <f>Q167</f>
        <v/>
      </c>
      <c r="L167" s="258"/>
      <c r="M167" s="395" t="str">
        <f>IF(K167="nvt","pass",IF(P167="","",IF(P167&gt;=U167,"pass","niet voldaan")))</f>
        <v/>
      </c>
      <c r="N167" s="364"/>
      <c r="O167" s="368"/>
      <c r="P167" s="368" t="str">
        <f>IF(P168=0,0,IFERROR(AVERAGE(P168),""))</f>
        <v/>
      </c>
      <c r="Q167" s="367" t="str">
        <f>IF(P167="","",IF(P167&lt;1,"niet voldaan",IF(P167&lt;2,"goed",IF(P167&lt;3,"beter","uitstekend"))))</f>
        <v/>
      </c>
      <c r="R167" s="367"/>
      <c r="S167" s="367"/>
      <c r="T167" s="382"/>
      <c r="U167" s="405">
        <f>IF(F167="uitstekend",3,IF(F167="beter",2,IF(F167="goed",1,0)))</f>
        <v>1</v>
      </c>
    </row>
    <row r="168" spans="1:21" ht="14.4" x14ac:dyDescent="0.3">
      <c r="A168" s="112"/>
      <c r="B168" s="31"/>
      <c r="C168" s="4" t="str">
        <f>'overzicht alle'!B107</f>
        <v>ENE 1.1</v>
      </c>
      <c r="D168" s="219" t="str">
        <f>'overzicht alle'!C107</f>
        <v xml:space="preserve">energie prestatie </v>
      </c>
      <c r="E168" s="101" t="str">
        <f>'overzicht alle'!E107</f>
        <v>verplicht</v>
      </c>
      <c r="F168" s="101" t="str">
        <f>'overzicht alle'!F107</f>
        <v>goed</v>
      </c>
      <c r="G168" s="102"/>
      <c r="H168" s="25"/>
      <c r="I168" s="27"/>
      <c r="J168" s="327" t="str">
        <f t="shared" ref="J168" si="70">P168</f>
        <v/>
      </c>
      <c r="K168" s="34" t="str">
        <f>Q168</f>
        <v/>
      </c>
      <c r="L168" s="17">
        <f>R168</f>
        <v>0</v>
      </c>
      <c r="M168" s="361"/>
      <c r="N168" s="376"/>
      <c r="O168" s="377"/>
      <c r="P168" s="368" t="str">
        <f>IF(G168="goed",1,IF(G168="beter",2,IF(G168="uitstekend",3,IF(G168="nvt",0,""))))</f>
        <v/>
      </c>
      <c r="Q168" s="383" t="str">
        <f>IF(G168="nvt","nvt",IF(J168=0,"niet voldaan",IF(J168=1,"goed",IF(J168=2,"beter",IF(J168=3,"uitstekend","")))))</f>
        <v/>
      </c>
      <c r="R168" s="367"/>
      <c r="S168" s="368">
        <f>R168</f>
        <v>0</v>
      </c>
      <c r="T168" s="382" t="str">
        <f>IF(G168="nvt",0,IF(G168="goed",1,IF(G168="beter",2,IF(G168="uitstekend",3,""))))</f>
        <v/>
      </c>
      <c r="U168" s="404"/>
    </row>
    <row r="169" spans="1:21" ht="14.4" x14ac:dyDescent="0.3">
      <c r="A169" s="23"/>
      <c r="B169" s="23"/>
      <c r="C169" s="23"/>
      <c r="D169" s="23"/>
      <c r="E169" s="23"/>
      <c r="F169" s="23"/>
      <c r="G169" s="23"/>
      <c r="H169" s="23"/>
      <c r="I169" s="23"/>
      <c r="J169" s="340"/>
      <c r="K169" s="23"/>
      <c r="L169" s="23"/>
      <c r="M169" s="361"/>
      <c r="N169" s="376"/>
      <c r="O169" s="377"/>
      <c r="P169" s="368"/>
      <c r="Q169" s="367"/>
      <c r="R169" s="367"/>
      <c r="S169" s="368"/>
      <c r="T169" s="382"/>
      <c r="U169" s="404"/>
    </row>
    <row r="170" spans="1:21" customFormat="1" ht="13.8" customHeight="1" x14ac:dyDescent="0.3">
      <c r="A170" s="30"/>
      <c r="B170" s="256"/>
      <c r="C170" s="257" t="str">
        <f>'overzicht alle'!B108</f>
        <v>ENE 2</v>
      </c>
      <c r="D170" s="257" t="str">
        <f>'overzicht alle'!C108</f>
        <v>Hernieuwbare energieën</v>
      </c>
      <c r="E170" s="257"/>
      <c r="F170" s="258" t="str">
        <f>'overzicht alle'!F108</f>
        <v>goed</v>
      </c>
      <c r="G170" s="257"/>
      <c r="H170" s="257"/>
      <c r="I170" s="257"/>
      <c r="J170" s="335"/>
      <c r="K170" s="320" t="str">
        <f t="shared" ref="K170:K175" si="71">Q170</f>
        <v/>
      </c>
      <c r="L170" s="258"/>
      <c r="M170" s="395" t="str">
        <f>IF(K170="nvt","pass",IF(P170="","",IF(P170&gt;=U170,"pass","niet voldaan")))</f>
        <v>pass</v>
      </c>
      <c r="N170" s="364"/>
      <c r="O170" s="368"/>
      <c r="P170" s="368" t="b">
        <f>IF(Q170="goed",1,IF(Q170="beter",2,IF(Q170="uitstekend",3,IF(Q170="niet voldaan",0))))</f>
        <v>0</v>
      </c>
      <c r="Q170" s="367" t="str">
        <f>IF(AND(Q171="",Q172="",Q173=""),"",IF(AND(Q171="uitstekend",Q172="uitstekend",Q173="uitstekend"),"uitstekend",IF(AND(Q171="uitstekend",Q172="uitstekend",Q173="beter"),"beter",IF(AND(Q171="uitstekend",Q172="uitstekend",OR(Q173="nvt",Q173="")),"goed","niet voldaan"))))</f>
        <v/>
      </c>
      <c r="R170" s="367"/>
      <c r="S170" s="367"/>
      <c r="T170" s="382"/>
      <c r="U170" s="405">
        <f>IF(F170="uitstekend",3,IF(F170="beter",2,IF(F170="goed",1,0)))</f>
        <v>1</v>
      </c>
    </row>
    <row r="171" spans="1:21" ht="14.4" x14ac:dyDescent="0.3">
      <c r="A171" s="112"/>
      <c r="B171" s="31"/>
      <c r="C171" s="4" t="str">
        <f>'overzicht alle'!B109</f>
        <v>ENE 2.1*</v>
      </c>
      <c r="D171" s="219" t="str">
        <f>'overzicht alle'!C109</f>
        <v>Haalbaarheid hernieuwbare energieën</v>
      </c>
      <c r="E171" s="101" t="str">
        <f>'overzicht alle'!E109</f>
        <v>verplicht</v>
      </c>
      <c r="F171" s="101" t="str">
        <f>'overzicht alle'!F109</f>
        <v>voldaan</v>
      </c>
      <c r="G171" s="102"/>
      <c r="H171" s="25"/>
      <c r="I171" s="27"/>
      <c r="J171" s="327" t="str">
        <f t="shared" ref="J171:J173" si="72">P171</f>
        <v/>
      </c>
      <c r="K171" s="34" t="str">
        <f t="shared" si="71"/>
        <v/>
      </c>
      <c r="L171" s="17">
        <f>R171</f>
        <v>0</v>
      </c>
      <c r="M171" s="361"/>
      <c r="N171" s="376"/>
      <c r="O171" s="377"/>
      <c r="P171" s="368" t="str">
        <f t="shared" ref="P171" si="73">IF(G171="voldaan",3,IF(OR(G171="niet voldaan",G171="nvt"),0,""))</f>
        <v/>
      </c>
      <c r="Q171" s="367" t="str">
        <f>IF(G171="nvt","nvt",IF(P171=3,"uitstekend",IF(P171=0,"niet voldaan","")))</f>
        <v/>
      </c>
      <c r="R171" s="367"/>
      <c r="S171" s="368">
        <f>R171</f>
        <v>0</v>
      </c>
      <c r="T171" s="382"/>
      <c r="U171" s="404"/>
    </row>
    <row r="172" spans="1:21" ht="14.4" x14ac:dyDescent="0.3">
      <c r="A172" s="112"/>
      <c r="B172" s="31"/>
      <c r="C172" s="4" t="str">
        <f>'overzicht alle'!B110</f>
        <v>ENE 2.2*</v>
      </c>
      <c r="D172" s="219" t="str">
        <f>'overzicht alle'!C110</f>
        <v>Aandeel hernieuwbare energie</v>
      </c>
      <c r="E172" s="101" t="str">
        <f>'overzicht alle'!E110</f>
        <v>verplicht</v>
      </c>
      <c r="F172" s="101" t="str">
        <f>'overzicht alle'!F110</f>
        <v>uitstekend</v>
      </c>
      <c r="G172" s="102"/>
      <c r="H172" s="25"/>
      <c r="I172" s="27"/>
      <c r="J172" s="327" t="str">
        <f t="shared" si="72"/>
        <v/>
      </c>
      <c r="K172" s="34" t="str">
        <f t="shared" si="71"/>
        <v/>
      </c>
      <c r="L172" s="17">
        <f>R172</f>
        <v>0</v>
      </c>
      <c r="M172" s="361"/>
      <c r="N172" s="376"/>
      <c r="O172" s="377"/>
      <c r="P172" s="368" t="str">
        <f>IF(G172="goed",1,IF(G172="beter",2,IF(G172="uitstekend",3,IF(G172="nvt",0,""))))</f>
        <v/>
      </c>
      <c r="Q172" s="383" t="str">
        <f>IF(G172="nvt","nvt",IF(J172=0,"niet voldaan",IF(J172=1,"goed",IF(J172=2,"beter",IF(J172=3,"uitstekend","")))))</f>
        <v/>
      </c>
      <c r="R172" s="367"/>
      <c r="S172" s="368">
        <f>R172</f>
        <v>0</v>
      </c>
      <c r="T172" s="382" t="str">
        <f>IF(G172="nvt",0,IF(G172="goed",1,IF(G172="beter",2,IF(G172="uitstekend",3,""))))</f>
        <v/>
      </c>
      <c r="U172" s="404"/>
    </row>
    <row r="173" spans="1:21" ht="14.4" x14ac:dyDescent="0.3">
      <c r="A173" s="112"/>
      <c r="B173" s="31"/>
      <c r="C173" s="4" t="str">
        <f>'overzicht alle'!B111</f>
        <v>ENE 2.3*</v>
      </c>
      <c r="D173" s="219" t="str">
        <f>'overzicht alle'!C111</f>
        <v>Groot aandeel hernieuwbare energie</v>
      </c>
      <c r="E173" s="101" t="str">
        <f>'overzicht alle'!E111</f>
        <v>vrij</v>
      </c>
      <c r="F173" s="101" t="str">
        <f>'overzicht alle'!F111</f>
        <v>goed</v>
      </c>
      <c r="G173" s="102"/>
      <c r="H173" s="25"/>
      <c r="I173" s="27"/>
      <c r="J173" s="327" t="str">
        <f t="shared" si="72"/>
        <v/>
      </c>
      <c r="K173" s="34" t="str">
        <f t="shared" si="71"/>
        <v/>
      </c>
      <c r="L173" s="17">
        <f>R173</f>
        <v>0</v>
      </c>
      <c r="M173" s="361"/>
      <c r="N173" s="376"/>
      <c r="O173" s="377"/>
      <c r="P173" s="368" t="str">
        <f>IF(G173="goed",1,IF(G173="beter",2,IF(G173="uitstekend",3,IF(G173="nvt","",""))))</f>
        <v/>
      </c>
      <c r="Q173" s="383" t="str">
        <f>IF(G173="nvt","nvt",IF(J173=0,"niet voldaan",IF(J173=1,"goed",IF(J173=2,"beter",IF(J173=3,"uitstekend","")))))</f>
        <v/>
      </c>
      <c r="R173" s="367"/>
      <c r="S173" s="368">
        <f>R173</f>
        <v>0</v>
      </c>
      <c r="T173" s="382"/>
      <c r="U173" s="404"/>
    </row>
    <row r="174" spans="1:21" customFormat="1" ht="13.8" customHeight="1" x14ac:dyDescent="0.3">
      <c r="A174" s="30"/>
      <c r="B174" s="263" t="s">
        <v>437</v>
      </c>
      <c r="C174" s="228"/>
      <c r="D174" s="231"/>
      <c r="E174" s="232"/>
      <c r="F174" s="232"/>
      <c r="G174" s="233"/>
      <c r="H174" s="234"/>
      <c r="I174" s="235"/>
      <c r="J174" s="338"/>
      <c r="K174" s="232" t="str">
        <f t="shared" si="71"/>
        <v/>
      </c>
      <c r="L174" s="232"/>
      <c r="M174" s="395" t="str">
        <f>IF(K174="nvt","pass",IF(P174="","",IF(P174&gt;=U174,"pass","niet voldaan")))</f>
        <v/>
      </c>
      <c r="N174" s="364"/>
      <c r="O174" s="368"/>
      <c r="P174" s="368"/>
      <c r="Q174" s="367" t="str">
        <f>IF(Q175="nvt","nvt",IF(Q175="goed","goed",IF(Q175="beter","beter",IF(Q175="uitstekend","uitstekend",IF(Q175="","","niet voldaan")))))</f>
        <v/>
      </c>
      <c r="R174" s="367"/>
      <c r="S174" s="367"/>
      <c r="T174" s="382"/>
      <c r="U174" s="405"/>
    </row>
    <row r="175" spans="1:21" ht="14.4" x14ac:dyDescent="0.3">
      <c r="A175" s="112"/>
      <c r="B175" s="220" t="s">
        <v>191</v>
      </c>
      <c r="C175" s="221" t="str">
        <f>C172</f>
        <v>ENE 2.2*</v>
      </c>
      <c r="D175" s="225" t="str">
        <f>D172</f>
        <v>Aandeel hernieuwbare energie</v>
      </c>
      <c r="E175" s="101" t="s">
        <v>31</v>
      </c>
      <c r="F175" s="101" t="s">
        <v>28</v>
      </c>
      <c r="G175" s="102"/>
      <c r="H175" s="25"/>
      <c r="I175" s="27"/>
      <c r="J175" s="327" t="str">
        <f t="shared" ref="J175" si="74">P175</f>
        <v/>
      </c>
      <c r="K175" s="34" t="str">
        <f t="shared" si="71"/>
        <v/>
      </c>
      <c r="L175" s="17"/>
      <c r="M175" s="361"/>
      <c r="N175" s="376"/>
      <c r="O175" s="377"/>
      <c r="P175" s="368" t="str">
        <f>IF(G175="goed",1,IF(G175="beter",2,IF(G175="uitstekend",3,IF(G175="nvt","nvt",""))))</f>
        <v/>
      </c>
      <c r="Q175" s="383" t="str">
        <f>IF(J175="nvt","nvt",IF(J175=0,"niet voldaan",IF(J175=1,"goed",IF(J175=2,"beter",IF(J175=3,"uitstekend","")))))</f>
        <v/>
      </c>
      <c r="R175" s="367"/>
      <c r="S175" s="368">
        <f>R175</f>
        <v>0</v>
      </c>
      <c r="T175" s="382" t="str">
        <f>IF(G175="nvt",0,IF(G175="goed",1,IF(G175="beter",2,IF(G175="uitstekend",3,""))))</f>
        <v/>
      </c>
      <c r="U175" s="404"/>
    </row>
    <row r="176" spans="1:21" ht="14.4" x14ac:dyDescent="0.3">
      <c r="A176" s="23"/>
      <c r="B176" s="23"/>
      <c r="C176" s="23"/>
      <c r="D176" s="23"/>
      <c r="E176" s="23"/>
      <c r="F176" s="23"/>
      <c r="G176" s="23"/>
      <c r="H176" s="23"/>
      <c r="I176" s="23"/>
      <c r="J176" s="340"/>
      <c r="K176" s="23"/>
      <c r="L176" s="23"/>
      <c r="M176" s="361"/>
      <c r="N176" s="376"/>
      <c r="O176" s="377"/>
      <c r="P176" s="368"/>
      <c r="Q176" s="367"/>
      <c r="R176" s="367"/>
      <c r="S176" s="368"/>
      <c r="T176" s="382"/>
      <c r="U176" s="404"/>
    </row>
    <row r="177" spans="1:21" customFormat="1" ht="13.8" customHeight="1" x14ac:dyDescent="0.3">
      <c r="A177" s="30"/>
      <c r="B177" s="256"/>
      <c r="C177" s="257" t="str">
        <f>'overzicht alle'!B112</f>
        <v>ENE 3*</v>
      </c>
      <c r="D177" s="257" t="str">
        <f>'overzicht alle'!C112</f>
        <v>Energiezuinige installaties en toestellen</v>
      </c>
      <c r="E177" s="257"/>
      <c r="F177" s="258" t="str">
        <f>'overzicht alle'!F112</f>
        <v>uitstekend</v>
      </c>
      <c r="G177" s="257"/>
      <c r="H177" s="257"/>
      <c r="I177" s="257"/>
      <c r="J177" s="335"/>
      <c r="K177" s="320" t="str">
        <f>Q177</f>
        <v/>
      </c>
      <c r="L177" s="258"/>
      <c r="M177" s="395" t="str">
        <f>IF(K177="nvt","pass",IF(P177="","",IF(P177&gt;=U177,"pass","niet voldaan")))</f>
        <v/>
      </c>
      <c r="N177" s="364"/>
      <c r="O177" s="368"/>
      <c r="P177" s="368" t="str" cm="1">
        <f t="array" ref="P177">IF(OR(P178:P180=0),0,IFERROR(AVERAGE(P178:P180),""))</f>
        <v/>
      </c>
      <c r="Q177" s="367" t="str">
        <f>IF(P177="","",IF(P177&lt;1,"niet voldaan",IF(P177&lt;2,"goed",IF(P177&lt;3,"beter","uitstekend"))))</f>
        <v/>
      </c>
      <c r="R177" s="367"/>
      <c r="S177" s="367"/>
      <c r="T177" s="382"/>
      <c r="U177" s="405">
        <f>IF(F177="uitstekend",3,IF(F177="beter",2,IF(F177="goed",1,0)))</f>
        <v>3</v>
      </c>
    </row>
    <row r="178" spans="1:21" ht="14.4" x14ac:dyDescent="0.3">
      <c r="A178" s="112"/>
      <c r="B178" s="31"/>
      <c r="C178" s="4" t="str">
        <f>'overzicht alle'!B113</f>
        <v>ENE 3.1*</v>
      </c>
      <c r="D178" s="219" t="str">
        <f>'overzicht alle'!C113</f>
        <v>Energiezuinige installaties en toestellen</v>
      </c>
      <c r="E178" s="101" t="str">
        <f>'overzicht alle'!E113</f>
        <v>verplicht</v>
      </c>
      <c r="F178" s="101" t="str">
        <f>'overzicht alle'!F113</f>
        <v>voldaan</v>
      </c>
      <c r="G178" s="102"/>
      <c r="H178" s="25"/>
      <c r="I178" s="27"/>
      <c r="J178" s="327" t="str">
        <f t="shared" ref="J178:J180" si="75">P178</f>
        <v/>
      </c>
      <c r="K178" s="34" t="str">
        <f>Q178</f>
        <v/>
      </c>
      <c r="L178" s="17">
        <f>R178</f>
        <v>0</v>
      </c>
      <c r="M178" s="361"/>
      <c r="N178" s="376"/>
      <c r="O178" s="377">
        <f>ROUND(SUM(P178:P180)/3,1)</f>
        <v>0</v>
      </c>
      <c r="P178" s="368" t="str">
        <f t="shared" ref="P178:P180" si="76">IF(G178="voldaan",3,IF(G178="niet voldaan",0,IF(G178="nvt",0,"")))</f>
        <v/>
      </c>
      <c r="Q178" s="367" t="str">
        <f t="shared" ref="Q178:Q180" si="77">IF(G178="nvt","nvt",IF(P178=3,"uitstekend",IF(P178=0,"niet voldaan","")))</f>
        <v/>
      </c>
      <c r="R178" s="367"/>
      <c r="S178" s="368">
        <f>R178</f>
        <v>0</v>
      </c>
      <c r="T178" s="382"/>
      <c r="U178" s="404"/>
    </row>
    <row r="179" spans="1:21" ht="14.4" x14ac:dyDescent="0.3">
      <c r="A179" s="112"/>
      <c r="B179" s="31"/>
      <c r="C179" s="4" t="str">
        <f>'overzicht alle'!B114</f>
        <v>ENE 3.2*</v>
      </c>
      <c r="D179" s="219" t="str">
        <f>'overzicht alle'!C114</f>
        <v>Automatische regeling - niet-verblijfsruimten</v>
      </c>
      <c r="E179" s="101" t="str">
        <f>'overzicht alle'!E114</f>
        <v>verplicht</v>
      </c>
      <c r="F179" s="101" t="str">
        <f>'overzicht alle'!F114</f>
        <v>voldaan</v>
      </c>
      <c r="G179" s="102"/>
      <c r="H179" s="25"/>
      <c r="I179" s="27"/>
      <c r="J179" s="327" t="str">
        <f t="shared" si="75"/>
        <v/>
      </c>
      <c r="K179" s="34" t="str">
        <f>Q179</f>
        <v/>
      </c>
      <c r="L179" s="17">
        <f>R179</f>
        <v>0</v>
      </c>
      <c r="M179" s="361"/>
      <c r="N179" s="376"/>
      <c r="O179" s="377"/>
      <c r="P179" s="368" t="str">
        <f t="shared" si="76"/>
        <v/>
      </c>
      <c r="Q179" s="367" t="str">
        <f t="shared" si="77"/>
        <v/>
      </c>
      <c r="R179" s="367"/>
      <c r="S179" s="368">
        <f>R179</f>
        <v>0</v>
      </c>
      <c r="T179" s="382"/>
      <c r="U179" s="404"/>
    </row>
    <row r="180" spans="1:21" ht="14.4" x14ac:dyDescent="0.3">
      <c r="A180" s="112"/>
      <c r="B180" s="31"/>
      <c r="C180" s="4" t="str">
        <f>'overzicht alle'!B115</f>
        <v>ENE 3.3*</v>
      </c>
      <c r="D180" s="219" t="str">
        <f>'overzicht alle'!C115</f>
        <v>Energie-efficiëntie niet huishoudelijke toestellen en medische apparatuur</v>
      </c>
      <c r="E180" s="101" t="str">
        <f>'overzicht alle'!E115</f>
        <v>verplicht</v>
      </c>
      <c r="F180" s="101" t="str">
        <f>'overzicht alle'!F115</f>
        <v>voldaan</v>
      </c>
      <c r="G180" s="102"/>
      <c r="H180" s="25"/>
      <c r="I180" s="27"/>
      <c r="J180" s="327" t="str">
        <f t="shared" si="75"/>
        <v/>
      </c>
      <c r="K180" s="34" t="str">
        <f>Q180</f>
        <v/>
      </c>
      <c r="L180" s="17">
        <f>R180</f>
        <v>0</v>
      </c>
      <c r="M180" s="361"/>
      <c r="N180" s="376"/>
      <c r="O180" s="377"/>
      <c r="P180" s="368" t="str">
        <f t="shared" si="76"/>
        <v/>
      </c>
      <c r="Q180" s="367" t="str">
        <f t="shared" si="77"/>
        <v/>
      </c>
      <c r="R180" s="367"/>
      <c r="S180" s="368">
        <f>R180</f>
        <v>0</v>
      </c>
      <c r="T180" s="382"/>
      <c r="U180" s="404"/>
    </row>
    <row r="181" spans="1:21" ht="14.4" x14ac:dyDescent="0.3">
      <c r="A181" s="23"/>
      <c r="B181" s="23"/>
      <c r="C181" s="23"/>
      <c r="D181" s="23"/>
      <c r="E181" s="23"/>
      <c r="F181" s="23"/>
      <c r="G181" s="23"/>
      <c r="H181" s="23"/>
      <c r="I181" s="23"/>
      <c r="J181" s="340"/>
      <c r="K181" s="23"/>
      <c r="L181" s="23"/>
      <c r="M181" s="361"/>
      <c r="N181" s="376"/>
      <c r="O181" s="377"/>
      <c r="P181" s="368"/>
      <c r="Q181" s="367"/>
      <c r="R181" s="367"/>
      <c r="S181" s="368"/>
      <c r="T181" s="382"/>
      <c r="U181" s="404"/>
    </row>
    <row r="182" spans="1:21" customFormat="1" ht="13.8" customHeight="1" x14ac:dyDescent="0.3">
      <c r="A182" s="30"/>
      <c r="B182" s="256"/>
      <c r="C182" s="257" t="str">
        <f>'overzicht alle'!B116</f>
        <v>MAT 1</v>
      </c>
      <c r="D182" s="257" t="str">
        <f>'overzicht alle'!C116</f>
        <v>Behoud van grondstoffen</v>
      </c>
      <c r="E182" s="257"/>
      <c r="F182" s="258" t="str">
        <f>'overzicht alle'!F116</f>
        <v>/</v>
      </c>
      <c r="G182" s="257"/>
      <c r="H182" s="257"/>
      <c r="I182" s="257"/>
      <c r="J182" s="335"/>
      <c r="K182" s="320" t="str">
        <f>Q182</f>
        <v/>
      </c>
      <c r="L182" s="258"/>
      <c r="M182" s="395" t="str">
        <f>IF(K182="nvt","pass",IF(P182="","",IF(P182&gt;=U182,"pass","niet voldaan")))</f>
        <v/>
      </c>
      <c r="N182" s="364"/>
      <c r="O182" s="368"/>
      <c r="P182" s="368" t="str">
        <f>IF(OR(P183=0),0,IFERROR(AVERAGE(P184:P185),""))</f>
        <v/>
      </c>
      <c r="Q182" s="367" t="str" cm="1">
        <f t="array" ref="Q182">IF(AND(Q183:Q185="nvt"),"nvt",IF(P182="","",IF(P182&lt;1,"niet voldaan",IF(P182&lt;2,"goed",IF(P182&lt;3,"beter","uitstekend")))))</f>
        <v/>
      </c>
      <c r="R182" s="367"/>
      <c r="S182" s="367"/>
      <c r="T182" s="382"/>
      <c r="U182" s="405">
        <f>IF(F182="uitstekend",3,IF(F182="beter",2,IF(F182="goed",1,0)))</f>
        <v>0</v>
      </c>
    </row>
    <row r="183" spans="1:21" ht="14.4" x14ac:dyDescent="0.3">
      <c r="A183" s="112"/>
      <c r="B183" s="31"/>
      <c r="C183" s="4" t="str">
        <f>'overzicht alle'!B117</f>
        <v>MAT1.1</v>
      </c>
      <c r="D183" s="219" t="str">
        <f>'overzicht alle'!C117</f>
        <v>Hergebruik van in situ aanwezige bouwelementen en -materialen</v>
      </c>
      <c r="E183" s="101" t="str">
        <f>'overzicht alle'!E117</f>
        <v>vrij</v>
      </c>
      <c r="F183" s="101" t="str">
        <f>'overzicht alle'!F117</f>
        <v>voldaan</v>
      </c>
      <c r="G183" s="102"/>
      <c r="H183" s="25"/>
      <c r="I183" s="27"/>
      <c r="J183" s="327" t="str">
        <f t="shared" ref="J183:J185" si="78">P183</f>
        <v/>
      </c>
      <c r="K183" s="34" t="str">
        <f>Q183</f>
        <v/>
      </c>
      <c r="L183" s="17">
        <f>R183</f>
        <v>0</v>
      </c>
      <c r="M183" s="361"/>
      <c r="N183" s="376"/>
      <c r="O183" s="377"/>
      <c r="P183" s="368" t="str">
        <f>IF(G183="nvt","",IF(G183="voldaan",3,IF(G183="niet voldaan",0,"")))</f>
        <v/>
      </c>
      <c r="Q183" s="367" t="str">
        <f>IF(G183="nvt","nvt",IF(P183=3,"uitstekend",IF(P183=0,"niet voldaan","")))</f>
        <v/>
      </c>
      <c r="R183" s="367"/>
      <c r="S183" s="368">
        <f>R183</f>
        <v>0</v>
      </c>
      <c r="T183" s="382"/>
      <c r="U183" s="404"/>
    </row>
    <row r="184" spans="1:21" ht="14.4" x14ac:dyDescent="0.3">
      <c r="A184" s="112"/>
      <c r="B184" s="31"/>
      <c r="C184" s="4" t="str">
        <f>'overzicht alle'!B118</f>
        <v>MAT1.2*</v>
      </c>
      <c r="D184" s="219" t="str">
        <f>'overzicht alle'!C118</f>
        <v>75% hergebruik van in situ aanwezige bouwelementen en -materialen</v>
      </c>
      <c r="E184" s="101" t="str">
        <f>'overzicht alle'!E118</f>
        <v>vrij</v>
      </c>
      <c r="F184" s="101" t="str">
        <f>'overzicht alle'!F118</f>
        <v>goed</v>
      </c>
      <c r="G184" s="102"/>
      <c r="H184" s="25"/>
      <c r="I184" s="27"/>
      <c r="J184" s="327" t="str">
        <f t="shared" si="78"/>
        <v/>
      </c>
      <c r="K184" s="34" t="str">
        <f>Q184</f>
        <v/>
      </c>
      <c r="L184" s="17">
        <f>R184</f>
        <v>0</v>
      </c>
      <c r="M184" s="361"/>
      <c r="N184" s="376"/>
      <c r="O184" s="377">
        <f>ROUND(SUM(P184:P185)/2,1)</f>
        <v>0</v>
      </c>
      <c r="P184" s="368" t="str">
        <f>IF(G184="goed",1,IF(G184="beter",2,IF(G184="uitstekend",3,IF(G184="nvt","",""))))</f>
        <v/>
      </c>
      <c r="Q184" s="383" t="str">
        <f>IF(G184="nvt","nvt",IF(J184=0,"niet voldaan",IF(J184=1,"goed",IF(J184=2,"beter",IF(J184=3,"uitstekend","")))))</f>
        <v/>
      </c>
      <c r="R184" s="367"/>
      <c r="S184" s="368">
        <f>R184</f>
        <v>0</v>
      </c>
      <c r="T184" s="382" t="str">
        <f>IF(G184="nvt",0,IF(G184="goed",1,IF(G184="beter",2,IF(G184="uitstekend",3,""))))</f>
        <v/>
      </c>
      <c r="U184" s="404"/>
    </row>
    <row r="185" spans="1:21" ht="14.4" x14ac:dyDescent="0.3">
      <c r="A185" s="112"/>
      <c r="B185" s="31"/>
      <c r="C185" s="4" t="str">
        <f>'overzicht alle'!B119</f>
        <v>MAT1.3</v>
      </c>
      <c r="D185" s="219" t="str">
        <f>'overzicht alle'!C119</f>
        <v>Gesloten grondbalans</v>
      </c>
      <c r="E185" s="101" t="str">
        <f>'overzicht alle'!E119</f>
        <v>vrij</v>
      </c>
      <c r="F185" s="101" t="str">
        <f>'overzicht alle'!F119</f>
        <v>beter</v>
      </c>
      <c r="G185" s="102"/>
      <c r="H185" s="25"/>
      <c r="I185" s="27"/>
      <c r="J185" s="327" t="str">
        <f t="shared" si="78"/>
        <v/>
      </c>
      <c r="K185" s="34" t="str">
        <f>Q185</f>
        <v/>
      </c>
      <c r="L185" s="17">
        <f>R185</f>
        <v>0</v>
      </c>
      <c r="M185" s="361"/>
      <c r="N185" s="376"/>
      <c r="O185" s="377"/>
      <c r="P185" s="368" t="str">
        <f>IF(G185="goed",1,IF(G185="beter",2,IF(G185="uitstekend",3,IF(G185="nvt","",""))))</f>
        <v/>
      </c>
      <c r="Q185" s="382" t="str">
        <f>IF(G185="nvt","nvt",IF(J185=0,"niet voldaan",IF(J185=1,"goed",IF(J185=2,"beter",IF(J185=3,"uitstekend","")))))</f>
        <v/>
      </c>
      <c r="R185" s="367"/>
      <c r="S185" s="368">
        <f>R185</f>
        <v>0</v>
      </c>
      <c r="T185" s="382" t="str">
        <f>IF(G185="nvt",0,IF(G185="goed",1,IF(G185="beter",2,IF(G185="uitstekend",3,""))))</f>
        <v/>
      </c>
      <c r="U185" s="404"/>
    </row>
    <row r="186" spans="1:21" ht="14.4" x14ac:dyDescent="0.3">
      <c r="A186" s="23"/>
      <c r="B186" s="23"/>
      <c r="C186" s="23"/>
      <c r="D186" s="23"/>
      <c r="E186" s="23"/>
      <c r="F186" s="23"/>
      <c r="G186" s="23"/>
      <c r="H186" s="23"/>
      <c r="I186" s="23"/>
      <c r="J186" s="340"/>
      <c r="K186" s="23"/>
      <c r="L186" s="23"/>
      <c r="M186" s="361"/>
      <c r="N186" s="376"/>
      <c r="O186" s="377"/>
      <c r="P186" s="368"/>
      <c r="Q186" s="367"/>
      <c r="R186" s="367"/>
      <c r="S186" s="368"/>
      <c r="T186" s="382"/>
      <c r="U186" s="404"/>
    </row>
    <row r="187" spans="1:21" customFormat="1" ht="13.8" customHeight="1" x14ac:dyDescent="0.3">
      <c r="A187" s="30"/>
      <c r="B187" s="256"/>
      <c r="C187" s="257" t="str">
        <f>'overzicht alle'!B120</f>
        <v>MAT 2</v>
      </c>
      <c r="D187" s="257" t="str">
        <f>'overzicht alle'!C120</f>
        <v>Materiaalkeuze</v>
      </c>
      <c r="E187" s="257"/>
      <c r="F187" s="258" t="str">
        <f>'overzicht alle'!F120</f>
        <v>beter</v>
      </c>
      <c r="G187" s="257"/>
      <c r="H187" s="257"/>
      <c r="I187" s="257"/>
      <c r="J187" s="335"/>
      <c r="K187" s="320" t="str">
        <f>Q187</f>
        <v/>
      </c>
      <c r="L187" s="258"/>
      <c r="M187" s="395" t="str">
        <f>IF(K187="nvt","pass",IF(P187="","",IF(P187&gt;=U187,"pass","niet voldaan")))</f>
        <v/>
      </c>
      <c r="N187" s="364"/>
      <c r="O187" s="368"/>
      <c r="P187" s="368" t="str">
        <f>IF(OR(P189&lt;3,P188=0),0,IFERROR(AVERAGE(P188:P189),""))</f>
        <v/>
      </c>
      <c r="Q187" s="367" t="str">
        <f>IF(P187="","",IF(P187&lt;1,"niet voldaan",IF(P187&lt;2.5,"goed",IF(P187&lt;3,"beter","uitstekend"))))</f>
        <v/>
      </c>
      <c r="R187" s="367"/>
      <c r="S187" s="367"/>
      <c r="T187" s="382"/>
      <c r="U187" s="405">
        <f>IF(F187="uitstekend",3,IF(F187="beter",2,IF(F187="goed",1,0)))</f>
        <v>2</v>
      </c>
    </row>
    <row r="188" spans="1:21" ht="14.4" x14ac:dyDescent="0.3">
      <c r="A188" s="112"/>
      <c r="B188" s="31"/>
      <c r="C188" s="4" t="str">
        <f>'overzicht alle'!B121</f>
        <v>MAT 2.1*</v>
      </c>
      <c r="D188" s="219" t="str">
        <f>'overzicht alle'!C121</f>
        <v>totem analyse</v>
      </c>
      <c r="E188" s="101" t="str">
        <f>'overzicht alle'!E121</f>
        <v>verplicht</v>
      </c>
      <c r="F188" s="101" t="str">
        <f>'overzicht alle'!F121</f>
        <v>beter</v>
      </c>
      <c r="G188" s="102"/>
      <c r="H188" s="25"/>
      <c r="I188" s="27"/>
      <c r="J188" s="327" t="str">
        <f t="shared" ref="J188:J189" si="79">P188</f>
        <v/>
      </c>
      <c r="K188" s="34" t="str">
        <f>Q188</f>
        <v/>
      </c>
      <c r="L188" s="17">
        <f>R188</f>
        <v>0</v>
      </c>
      <c r="M188" s="361"/>
      <c r="N188" s="376"/>
      <c r="O188" s="377"/>
      <c r="P188" s="368" t="str">
        <f>IF(G188="goed",1,IF(G188="beter",2,IF(G188="uitstekend",3,IF(G188="nvt",0,""))))</f>
        <v/>
      </c>
      <c r="Q188" s="383" t="str">
        <f>IF(G188="nvt","nvt",IF(J188=0,"niet voldaan",IF(J188=1,"goed",IF(J188=2,"beter",IF(J188=3,"uitstekend","")))))</f>
        <v/>
      </c>
      <c r="R188" s="367"/>
      <c r="S188" s="368">
        <f>R188</f>
        <v>0</v>
      </c>
      <c r="T188" s="382" t="str">
        <f>IF(G188="nvt",0,IF(G188="goed",1,IF(G188="beter",2,IF(G188="uitstekend",3,""))))</f>
        <v/>
      </c>
      <c r="U188" s="404"/>
    </row>
    <row r="189" spans="1:21" ht="14.4" x14ac:dyDescent="0.3">
      <c r="A189" s="112"/>
      <c r="B189" s="31"/>
      <c r="C189" s="4" t="str">
        <f>'overzicht alle'!B122</f>
        <v>MAT 2.2*</v>
      </c>
      <c r="D189" s="219" t="str">
        <f>'overzicht alle'!C122</f>
        <v>hout uit duurzaam bosbeheer</v>
      </c>
      <c r="E189" s="101" t="str">
        <f>'overzicht alle'!E122</f>
        <v>verplicht</v>
      </c>
      <c r="F189" s="101" t="str">
        <f>'overzicht alle'!F122</f>
        <v>uitstekend</v>
      </c>
      <c r="G189" s="102"/>
      <c r="H189" s="25"/>
      <c r="I189" s="27"/>
      <c r="J189" s="327" t="str">
        <f t="shared" si="79"/>
        <v/>
      </c>
      <c r="K189" s="34" t="str">
        <f>Q189</f>
        <v/>
      </c>
      <c r="L189" s="17">
        <f>R189</f>
        <v>0</v>
      </c>
      <c r="M189" s="361"/>
      <c r="N189" s="376"/>
      <c r="O189" s="377"/>
      <c r="P189" s="368" t="str">
        <f>IF(G189="goed",1,IF(G189="beter",2,IF(G189="uitstekend",3,IF(G189="nvt",0,""))))</f>
        <v/>
      </c>
      <c r="Q189" s="383" t="str">
        <f>IF(G189="nvt","nvt",IF(J189=0,"niet voldaan",IF(J189=1,"goed",IF(J189=2,"beter",IF(J189=3,"uitstekend","")))))</f>
        <v/>
      </c>
      <c r="R189" s="367"/>
      <c r="S189" s="368">
        <f>R189</f>
        <v>0</v>
      </c>
      <c r="T189" s="382" t="str">
        <f>IF(G189="nvt",0,IF(G189="goed",1,IF(G189="beter",2,IF(G189="uitstekend",3,""))))</f>
        <v/>
      </c>
      <c r="U189" s="404"/>
    </row>
    <row r="190" spans="1:21" ht="14.4" x14ac:dyDescent="0.3">
      <c r="A190" s="23"/>
      <c r="B190" s="23"/>
      <c r="C190" s="23"/>
      <c r="D190" s="23"/>
      <c r="E190" s="23"/>
      <c r="F190" s="23"/>
      <c r="G190" s="23"/>
      <c r="H190" s="23"/>
      <c r="I190" s="23"/>
      <c r="J190" s="340"/>
      <c r="K190" s="23"/>
      <c r="L190" s="23"/>
      <c r="M190" s="361"/>
      <c r="N190" s="376"/>
      <c r="O190" s="377"/>
      <c r="P190" s="368"/>
      <c r="Q190" s="367"/>
      <c r="R190" s="367"/>
      <c r="S190" s="368"/>
      <c r="T190" s="382"/>
      <c r="U190" s="404"/>
    </row>
    <row r="191" spans="1:21" customFormat="1" ht="13.8" customHeight="1" x14ac:dyDescent="0.3">
      <c r="A191" s="30"/>
      <c r="B191" s="256"/>
      <c r="C191" s="257" t="str">
        <f>'overzicht alle'!B123</f>
        <v>MAT 3*</v>
      </c>
      <c r="D191" s="257" t="str">
        <f>'overzicht alle'!C123</f>
        <v>Materialenpaspoort</v>
      </c>
      <c r="E191" s="257"/>
      <c r="F191" s="258" t="str">
        <f>'overzicht alle'!F123</f>
        <v>/</v>
      </c>
      <c r="G191" s="257"/>
      <c r="H191" s="257"/>
      <c r="I191" s="257"/>
      <c r="J191" s="335"/>
      <c r="K191" s="320" t="str">
        <f>Q191</f>
        <v/>
      </c>
      <c r="L191" s="258"/>
      <c r="M191" s="395" t="str">
        <f>IF(K191="nvt","pass",IF(P191="","",IF(P191&gt;=U191,"pass","niet voldaan")))</f>
        <v/>
      </c>
      <c r="N191" s="364"/>
      <c r="O191" s="368"/>
      <c r="P191" s="368" t="str">
        <f>P192</f>
        <v/>
      </c>
      <c r="Q191" s="367" t="str">
        <f>IF(Q192="nvt","nvt",IF(P191="","",IF(P191&lt;1,"niet voldaan",IF(P191&lt;2,"goed",IF(P191&lt;3,"beter","uitstekend")))))</f>
        <v/>
      </c>
      <c r="R191" s="367"/>
      <c r="S191" s="367"/>
      <c r="T191" s="382"/>
      <c r="U191" s="405">
        <f>IF(F191="uitstekend",3,IF(F191="beter",2,IF(F191="goed",1,0)))</f>
        <v>0</v>
      </c>
    </row>
    <row r="192" spans="1:21" ht="14.4" x14ac:dyDescent="0.3">
      <c r="A192" s="112"/>
      <c r="B192" s="31"/>
      <c r="C192" s="4" t="str">
        <f>'overzicht alle'!B124</f>
        <v>MAT 3.1*</v>
      </c>
      <c r="D192" s="219" t="str">
        <f>'overzicht alle'!C124</f>
        <v>Materialenpaspoort</v>
      </c>
      <c r="E192" s="101" t="str">
        <f>'overzicht alle'!E124</f>
        <v>vrij</v>
      </c>
      <c r="F192" s="101" t="str">
        <f>'overzicht alle'!F124</f>
        <v>beter</v>
      </c>
      <c r="G192" s="102"/>
      <c r="H192" s="25"/>
      <c r="I192" s="27"/>
      <c r="J192" s="327" t="str">
        <f t="shared" ref="J192" si="80">P192</f>
        <v/>
      </c>
      <c r="K192" s="34" t="str">
        <f>Q192</f>
        <v/>
      </c>
      <c r="L192" s="17">
        <f>R192</f>
        <v>0</v>
      </c>
      <c r="M192" s="361"/>
      <c r="N192" s="376"/>
      <c r="O192" s="377"/>
      <c r="P192" s="368" t="str">
        <f>IF(G192="goed",1,IF(G192="beter",2,IF(G192="uitstekend",3,IF(G192="nvt","",""))))</f>
        <v/>
      </c>
      <c r="Q192" s="382" t="str">
        <f>IF(G192="nvt","nvt",IF(J192=0,"niet voldaan",IF(J192=1,"goed",IF(J192=2,"beter",IF(J192=3,"uitstekend","")))))</f>
        <v/>
      </c>
      <c r="R192" s="367"/>
      <c r="S192" s="368">
        <f>R192</f>
        <v>0</v>
      </c>
      <c r="T192" s="382" t="str">
        <f>IF(G192="nvt",0,IF(G192="goed",1,IF(G192="beter",2,IF(G192="uitstekend",3,""))))</f>
        <v/>
      </c>
      <c r="U192" s="404"/>
    </row>
    <row r="193" spans="1:21" ht="14.4" x14ac:dyDescent="0.3">
      <c r="A193" s="23"/>
      <c r="B193" s="23"/>
      <c r="C193" s="23"/>
      <c r="D193" s="23"/>
      <c r="E193" s="23"/>
      <c r="F193" s="23"/>
      <c r="G193" s="23"/>
      <c r="H193" s="23"/>
      <c r="I193" s="23"/>
      <c r="J193" s="340"/>
      <c r="K193" s="23"/>
      <c r="L193" s="23"/>
      <c r="M193" s="361"/>
      <c r="N193" s="376"/>
      <c r="O193" s="377"/>
      <c r="P193" s="368"/>
      <c r="Q193" s="367"/>
      <c r="R193" s="367"/>
      <c r="S193" s="368"/>
      <c r="T193" s="382"/>
      <c r="U193" s="404"/>
    </row>
    <row r="194" spans="1:21" customFormat="1" ht="13.8" customHeight="1" x14ac:dyDescent="0.3">
      <c r="A194" s="30"/>
      <c r="B194" s="256"/>
      <c r="C194" s="257" t="str">
        <f>'overzicht alle'!B125</f>
        <v>MAT 4*</v>
      </c>
      <c r="D194" s="257" t="str">
        <f>'overzicht alle'!C125</f>
        <v>Koelmiddelen met een lage impact</v>
      </c>
      <c r="E194" s="257"/>
      <c r="F194" s="258" t="str">
        <f>'overzicht alle'!F125</f>
        <v>goed</v>
      </c>
      <c r="G194" s="257"/>
      <c r="H194" s="257"/>
      <c r="I194" s="257"/>
      <c r="J194" s="335"/>
      <c r="K194" s="320" t="str">
        <f>Q194</f>
        <v/>
      </c>
      <c r="L194" s="258"/>
      <c r="M194" s="395" t="str">
        <f>IF(K194="nvt","pass",IF(P194="","",IF(P194&gt;=U194,"pass","niet voldaan")))</f>
        <v/>
      </c>
      <c r="N194" s="364"/>
      <c r="O194" s="368"/>
      <c r="P194" s="368" t="str" cm="1">
        <f t="array" ref="P194">IF(OR(P195:P196=0),0,IFERROR(AVERAGE(P195:P197),""))</f>
        <v/>
      </c>
      <c r="Q194" s="367" t="str">
        <f>IF(P194="","",IF(P194&lt;1,"niet voldaan",IF(P194&lt;2.3,"goed",IF(P194&lt;3,"beter","uitstekend"))))</f>
        <v/>
      </c>
      <c r="R194" s="367"/>
      <c r="S194" s="367"/>
      <c r="T194" s="382"/>
      <c r="U194" s="405">
        <f>IF(F194="uitstekend",3,IF(F194="beter",2,IF(F194="goed",1,0)))</f>
        <v>1</v>
      </c>
    </row>
    <row r="195" spans="1:21" ht="14.4" x14ac:dyDescent="0.3">
      <c r="A195" s="112"/>
      <c r="B195" s="31"/>
      <c r="C195" s="4" t="str">
        <f>'overzicht alle'!B126</f>
        <v>MAT4.1*</v>
      </c>
      <c r="D195" s="219" t="str">
        <f>'overzicht alle'!C126</f>
        <v>Koelmiddelen met en lage GWP impact</v>
      </c>
      <c r="E195" s="101" t="str">
        <f>'overzicht alle'!E126</f>
        <v>verplicht</v>
      </c>
      <c r="F195" s="101" t="str">
        <f>'overzicht alle'!F126</f>
        <v>goed</v>
      </c>
      <c r="G195" s="370"/>
      <c r="H195" s="25"/>
      <c r="I195" s="27"/>
      <c r="J195" s="327" t="str">
        <f t="shared" ref="J195:J196" si="81">P195</f>
        <v/>
      </c>
      <c r="K195" s="34" t="str">
        <f>Q195</f>
        <v/>
      </c>
      <c r="L195" s="17">
        <f>R195</f>
        <v>0</v>
      </c>
      <c r="M195" s="361"/>
      <c r="N195" s="376"/>
      <c r="O195" s="377"/>
      <c r="P195" s="368" t="str">
        <f>IF(G195="goed",1,IF(G195="beter",2,IF(G195="uitstekend",3,IF(G195="nvt",0,""))))</f>
        <v/>
      </c>
      <c r="Q195" s="383" t="str">
        <f>IF(G195="nvt","nvt",IF(J195=0,"niet voldaan",IF(J195=1,"goed",IF(J195=2,"beter",IF(J195=3,"uitstekend","")))))</f>
        <v/>
      </c>
      <c r="R195" s="367"/>
      <c r="S195" s="368">
        <f>R195</f>
        <v>0</v>
      </c>
      <c r="T195" s="382" t="str">
        <f>IF(G195="nvt",0,IF(G195="goed",1,IF(G195="beter",2,IF(G195="uitstekend",3,""))))</f>
        <v/>
      </c>
      <c r="U195" s="404"/>
    </row>
    <row r="196" spans="1:21" ht="14.4" x14ac:dyDescent="0.3">
      <c r="A196" s="112"/>
      <c r="B196" s="31"/>
      <c r="C196" s="4" t="str">
        <f>'overzicht alle'!B127</f>
        <v>MAT 4.2*</v>
      </c>
      <c r="D196" s="219" t="str">
        <f>'overzicht alle'!C127</f>
        <v>Lekdetectie</v>
      </c>
      <c r="E196" s="101" t="str">
        <f>'overzicht alle'!E127</f>
        <v>verplicht</v>
      </c>
      <c r="F196" s="101" t="str">
        <f>'overzicht alle'!F127</f>
        <v>voldaan</v>
      </c>
      <c r="G196" s="102"/>
      <c r="H196" s="25"/>
      <c r="I196" s="27"/>
      <c r="J196" s="327" t="str">
        <f t="shared" si="81"/>
        <v/>
      </c>
      <c r="K196" s="34" t="str">
        <f>Q196</f>
        <v/>
      </c>
      <c r="L196" s="17">
        <f>R196</f>
        <v>0</v>
      </c>
      <c r="M196" s="361"/>
      <c r="N196" s="376"/>
      <c r="O196" s="377"/>
      <c r="P196" s="368" t="str">
        <f t="shared" ref="P196" si="82">IF(G196="voldaan",3,IF(G196="niet voldaan",0,IF(G196="nvt",0,"")))</f>
        <v/>
      </c>
      <c r="Q196" s="367" t="str">
        <f t="shared" ref="Q196" si="83">IF(G196="nvt","nvt",IF(P196=3,"uitstekend",IF(P196=0,"niet voldaan","")))</f>
        <v/>
      </c>
      <c r="R196" s="367"/>
      <c r="S196" s="368">
        <f>R196</f>
        <v>0</v>
      </c>
      <c r="T196" s="382"/>
      <c r="U196" s="404"/>
    </row>
    <row r="197" spans="1:21" ht="14.4" x14ac:dyDescent="0.3">
      <c r="A197" s="23"/>
      <c r="B197" s="23"/>
      <c r="C197" s="23"/>
      <c r="D197" s="23"/>
      <c r="E197" s="23"/>
      <c r="F197" s="23"/>
      <c r="G197" s="23"/>
      <c r="H197" s="23"/>
      <c r="I197" s="23"/>
      <c r="J197" s="340"/>
      <c r="K197" s="23"/>
      <c r="L197" s="23"/>
      <c r="M197" s="361"/>
      <c r="N197" s="376"/>
      <c r="O197" s="377"/>
      <c r="P197" s="368"/>
      <c r="Q197" s="367"/>
      <c r="R197" s="367"/>
      <c r="S197" s="368"/>
      <c r="T197" s="382"/>
      <c r="U197" s="404"/>
    </row>
    <row r="198" spans="1:21" customFormat="1" ht="13.8" customHeight="1" x14ac:dyDescent="0.3">
      <c r="A198" s="30"/>
      <c r="B198" s="256"/>
      <c r="C198" s="257" t="str">
        <f>'overzicht alle'!B128</f>
        <v>WAT 1*</v>
      </c>
      <c r="D198" s="257" t="str">
        <f>'overzicht alle'!C128</f>
        <v>Waterverbruik beperken</v>
      </c>
      <c r="E198" s="257"/>
      <c r="F198" s="258" t="str">
        <f>'overzicht alle'!F128</f>
        <v>uitstekend</v>
      </c>
      <c r="G198" s="257"/>
      <c r="H198" s="257"/>
      <c r="I198" s="257"/>
      <c r="J198" s="335"/>
      <c r="K198" s="320" t="str">
        <f t="shared" ref="K198:K202" si="84">Q198</f>
        <v/>
      </c>
      <c r="L198" s="258"/>
      <c r="M198" s="395" t="str">
        <f>IF(K198="nvt","pass",IF(P198="","",IF(P198&gt;=U198,"pass","niet voldaan")))</f>
        <v/>
      </c>
      <c r="N198" s="364"/>
      <c r="O198" s="368"/>
      <c r="P198" s="368" t="str" cm="1">
        <f t="array" ref="P198">IF(OR(P199:P202=0),0,IFERROR(AVERAGE(P199:P202),""))</f>
        <v/>
      </c>
      <c r="Q198" s="367" t="str">
        <f>IF(P198="","",IF(P198&lt;1,"niet voldaan",IF(P198&lt;2,"goed",IF(P198&lt;3,"beter","uitstekend"))))</f>
        <v/>
      </c>
      <c r="R198" s="367"/>
      <c r="S198" s="367"/>
      <c r="T198" s="382" t="str">
        <f>IF(G198="niet voldaan",0,IF(G198="goed",1,IF(G198="beter",2,IF(G198="uitstekend",3,""))))</f>
        <v/>
      </c>
      <c r="U198" s="405">
        <f>IF(F198="uitstekend",3,IF(F198="beter",2,IF(F198="goed",1,0)))</f>
        <v>3</v>
      </c>
    </row>
    <row r="199" spans="1:21" ht="14.4" x14ac:dyDescent="0.3">
      <c r="A199" s="112"/>
      <c r="B199" s="31"/>
      <c r="C199" s="4" t="str">
        <f>'overzicht alle'!B129</f>
        <v>WAT 1.1</v>
      </c>
      <c r="D199" s="219" t="str">
        <f>'overzicht alle'!C129</f>
        <v>Waterbesparende toestellen en kraanwerk</v>
      </c>
      <c r="E199" s="101" t="str">
        <f>'overzicht alle'!E129</f>
        <v>verplicht</v>
      </c>
      <c r="F199" s="101" t="str">
        <f>'overzicht alle'!F129</f>
        <v>voldaan</v>
      </c>
      <c r="G199" s="102"/>
      <c r="H199" s="25"/>
      <c r="I199" s="27"/>
      <c r="J199" s="327" t="str">
        <f t="shared" ref="J199:J202" si="85">P199</f>
        <v/>
      </c>
      <c r="K199" s="34" t="str">
        <f t="shared" si="84"/>
        <v/>
      </c>
      <c r="L199" s="17">
        <f>R199</f>
        <v>0</v>
      </c>
      <c r="M199" s="361"/>
      <c r="N199" s="376"/>
      <c r="O199" s="377">
        <f>ROUND(SUM(P199:P202)/4,1)</f>
        <v>0</v>
      </c>
      <c r="P199" s="368" t="str">
        <f t="shared" ref="P199:P202" si="86">IF(G199="voldaan",3,IF(G199="niet voldaan",0,IF(G199="nvt",0,"")))</f>
        <v/>
      </c>
      <c r="Q199" s="367" t="str">
        <f t="shared" ref="Q199:Q202" si="87">IF(G199="nvt","nvt",IF(P199=3,"uitstekend",IF(P199=0,"niet voldaan","")))</f>
        <v/>
      </c>
      <c r="R199" s="367"/>
      <c r="S199" s="368">
        <f>R199</f>
        <v>0</v>
      </c>
      <c r="T199" s="382"/>
      <c r="U199" s="404"/>
    </row>
    <row r="200" spans="1:21" ht="14.4" x14ac:dyDescent="0.3">
      <c r="A200" s="112"/>
      <c r="B200" s="31"/>
      <c r="C200" s="4" t="str">
        <f>'overzicht alle'!B130</f>
        <v>WAT 1.2</v>
      </c>
      <c r="D200" s="219" t="str">
        <f>'overzicht alle'!C130</f>
        <v>Watermeter</v>
      </c>
      <c r="E200" s="101" t="str">
        <f>'overzicht alle'!E130</f>
        <v>verplicht</v>
      </c>
      <c r="F200" s="101" t="str">
        <f>'overzicht alle'!F130</f>
        <v>voldaan</v>
      </c>
      <c r="G200" s="102"/>
      <c r="H200" s="25"/>
      <c r="I200" s="27"/>
      <c r="J200" s="327" t="str">
        <f t="shared" si="85"/>
        <v/>
      </c>
      <c r="K200" s="34" t="str">
        <f t="shared" si="84"/>
        <v/>
      </c>
      <c r="L200" s="17">
        <f>R200</f>
        <v>0</v>
      </c>
      <c r="M200" s="361"/>
      <c r="N200" s="376"/>
      <c r="O200" s="377"/>
      <c r="P200" s="368" t="str">
        <f t="shared" si="86"/>
        <v/>
      </c>
      <c r="Q200" s="367" t="str">
        <f t="shared" si="87"/>
        <v/>
      </c>
      <c r="R200" s="367"/>
      <c r="S200" s="368">
        <f>R200</f>
        <v>0</v>
      </c>
      <c r="T200" s="382"/>
      <c r="U200" s="404"/>
    </row>
    <row r="201" spans="1:21" ht="14.4" x14ac:dyDescent="0.3">
      <c r="A201" s="112"/>
      <c r="B201" s="31"/>
      <c r="C201" s="4" t="str">
        <f>'overzicht alle'!B131</f>
        <v>WAT 1.3*</v>
      </c>
      <c r="D201" s="219" t="str">
        <f>'overzicht alle'!C131</f>
        <v>Ontwerp waterdistributie</v>
      </c>
      <c r="E201" s="101" t="str">
        <f>'overzicht alle'!E131</f>
        <v>verplicht</v>
      </c>
      <c r="F201" s="101" t="str">
        <f>'overzicht alle'!F131</f>
        <v>voldaan</v>
      </c>
      <c r="G201" s="102"/>
      <c r="H201" s="25"/>
      <c r="I201" s="27"/>
      <c r="J201" s="327" t="str">
        <f t="shared" si="85"/>
        <v/>
      </c>
      <c r="K201" s="34" t="str">
        <f t="shared" si="84"/>
        <v/>
      </c>
      <c r="L201" s="17">
        <f>R201</f>
        <v>0</v>
      </c>
      <c r="M201" s="361"/>
      <c r="N201" s="376"/>
      <c r="O201" s="377"/>
      <c r="P201" s="368" t="str">
        <f t="shared" si="86"/>
        <v/>
      </c>
      <c r="Q201" s="367" t="str">
        <f t="shared" si="87"/>
        <v/>
      </c>
      <c r="R201" s="367"/>
      <c r="S201" s="368">
        <f>R201</f>
        <v>0</v>
      </c>
      <c r="T201" s="382"/>
      <c r="U201" s="404"/>
    </row>
    <row r="202" spans="1:21" ht="14.4" x14ac:dyDescent="0.3">
      <c r="A202" s="112"/>
      <c r="B202" s="10"/>
      <c r="C202" s="4" t="str">
        <f>'overzicht alle'!B132</f>
        <v>WAT 1.4*</v>
      </c>
      <c r="D202" s="219" t="str">
        <f>'overzicht alle'!C132</f>
        <v>Legionellabeheersing in matigrisico-inrichtingen</v>
      </c>
      <c r="E202" s="101" t="str">
        <f>'overzicht alle'!E132</f>
        <v>verplicht</v>
      </c>
      <c r="F202" s="101" t="str">
        <f>'overzicht alle'!F132</f>
        <v>voldaan</v>
      </c>
      <c r="G202" s="102"/>
      <c r="H202" s="25"/>
      <c r="I202" s="27"/>
      <c r="J202" s="327" t="str">
        <f t="shared" si="85"/>
        <v/>
      </c>
      <c r="K202" s="34" t="str">
        <f t="shared" si="84"/>
        <v/>
      </c>
      <c r="L202" s="17">
        <f>R202</f>
        <v>0</v>
      </c>
      <c r="M202" s="361"/>
      <c r="N202" s="376"/>
      <c r="O202" s="377"/>
      <c r="P202" s="368" t="str">
        <f t="shared" si="86"/>
        <v/>
      </c>
      <c r="Q202" s="367" t="str">
        <f t="shared" si="87"/>
        <v/>
      </c>
      <c r="R202" s="367"/>
      <c r="S202" s="368">
        <f>R202</f>
        <v>0</v>
      </c>
      <c r="T202" s="382"/>
      <c r="U202" s="404"/>
    </row>
    <row r="203" spans="1:21" ht="14.4" x14ac:dyDescent="0.3">
      <c r="A203" s="23"/>
      <c r="B203" s="23"/>
      <c r="C203" s="23"/>
      <c r="D203" s="23"/>
      <c r="E203" s="23"/>
      <c r="F203" s="23"/>
      <c r="G203" s="23"/>
      <c r="H203" s="23"/>
      <c r="I203" s="23"/>
      <c r="J203" s="340"/>
      <c r="K203" s="23"/>
      <c r="L203" s="23"/>
      <c r="M203" s="361"/>
      <c r="N203" s="376"/>
      <c r="O203" s="377"/>
      <c r="P203" s="368"/>
      <c r="Q203" s="367"/>
      <c r="R203" s="367"/>
      <c r="S203" s="368"/>
      <c r="T203" s="382"/>
      <c r="U203" s="404"/>
    </row>
    <row r="204" spans="1:21" customFormat="1" ht="13.8" customHeight="1" x14ac:dyDescent="0.3">
      <c r="A204" s="30"/>
      <c r="B204" s="256"/>
      <c r="C204" s="257" t="str">
        <f>'overzicht alle'!B133</f>
        <v>WAT2*</v>
      </c>
      <c r="D204" s="257" t="str">
        <f>'overzicht alle'!C133</f>
        <v>Hergebruik van water</v>
      </c>
      <c r="E204" s="257"/>
      <c r="F204" s="258" t="str">
        <f>'overzicht alle'!F133</f>
        <v>goed</v>
      </c>
      <c r="G204" s="257"/>
      <c r="H204" s="257"/>
      <c r="I204" s="257"/>
      <c r="J204" s="335"/>
      <c r="K204" s="320" t="str">
        <f t="shared" ref="K204:K209" si="88">Q204</f>
        <v/>
      </c>
      <c r="L204" s="258"/>
      <c r="M204" s="395" t="str">
        <f>IF(K204="nvt","pass",IF(P204="","",IF(P204&gt;=U204,"pass","niet voldaan")))</f>
        <v/>
      </c>
      <c r="N204" s="364"/>
      <c r="O204" s="368"/>
      <c r="P204" s="368" t="str">
        <f>IF(OR(P205=0,P207=0),0,IFERROR(AVERAGE(P205:P206),""))</f>
        <v/>
      </c>
      <c r="Q204" s="367" t="str">
        <f>IF(P204="","",IF(P204&lt;1,"niet voldaan",IF(P204&lt;2,"goed",IF(P204&lt;3,"beter","uitstekend"))))</f>
        <v/>
      </c>
      <c r="R204" s="367"/>
      <c r="S204" s="367"/>
      <c r="T204" s="382"/>
      <c r="U204" s="405">
        <f>IF(F204="uitstekend",3,IF(F204="beter",2,IF(F204="goed",1,0)))</f>
        <v>1</v>
      </c>
    </row>
    <row r="205" spans="1:21" ht="14.4" x14ac:dyDescent="0.3">
      <c r="A205" s="112"/>
      <c r="B205" s="31"/>
      <c r="C205" s="4" t="str">
        <f>'overzicht alle'!B134</f>
        <v>WAT 2.1*</v>
      </c>
      <c r="D205" s="219" t="str">
        <f>'overzicht alle'!C134</f>
        <v>Dekkingsgraad door waterhergebruik</v>
      </c>
      <c r="E205" s="101" t="str">
        <f>'overzicht alle'!E134</f>
        <v>verplicht</v>
      </c>
      <c r="F205" s="101" t="str">
        <f>'overzicht alle'!F134</f>
        <v>goed</v>
      </c>
      <c r="G205" s="102"/>
      <c r="H205" s="25"/>
      <c r="I205" s="27"/>
      <c r="J205" s="327" t="str">
        <f t="shared" ref="J205:J207" si="89">P205</f>
        <v/>
      </c>
      <c r="K205" s="34" t="str">
        <f t="shared" si="88"/>
        <v/>
      </c>
      <c r="L205" s="17">
        <f>R205</f>
        <v>0</v>
      </c>
      <c r="M205" s="361"/>
      <c r="N205" s="376"/>
      <c r="O205" s="377">
        <f>ROUND(SUM(P205:P206)/2,1)</f>
        <v>0</v>
      </c>
      <c r="P205" s="368" t="str">
        <f>IF(G205="goed",1,IF(G205="beter",2,IF(G205="uitstekend",3,IF(G205="nvt",0,""))))</f>
        <v/>
      </c>
      <c r="Q205" s="383" t="str">
        <f>IF(G205="nvt","nvt",IF(J205=0,"niet voldaan",IF(J205=1,"goed",IF(J205=2,"beter",IF(J205=3,"uitstekend","")))))</f>
        <v/>
      </c>
      <c r="R205" s="367"/>
      <c r="S205" s="368">
        <f>R205</f>
        <v>0</v>
      </c>
      <c r="T205" s="382" t="str">
        <f>IF(G205="nvt",0,IF(G205="goed",1,IF(G205="beter",2,IF(G205="uitstekend",3,""))))</f>
        <v/>
      </c>
      <c r="U205" s="404"/>
    </row>
    <row r="206" spans="1:21" ht="14.4" x14ac:dyDescent="0.3">
      <c r="A206" s="112"/>
      <c r="B206" s="31"/>
      <c r="C206" s="4" t="str">
        <f>'overzicht alle'!B135</f>
        <v>WAT 2.2*</v>
      </c>
      <c r="D206" s="219" t="str">
        <f>'overzicht alle'!C135</f>
        <v>Effectief benut potentieel</v>
      </c>
      <c r="E206" s="101" t="str">
        <f>'overzicht alle'!E135</f>
        <v>vrij</v>
      </c>
      <c r="F206" s="101" t="str">
        <f>'overzicht alle'!F135</f>
        <v>goed</v>
      </c>
      <c r="G206" s="102"/>
      <c r="H206" s="25"/>
      <c r="I206" s="27"/>
      <c r="J206" s="327" t="str">
        <f t="shared" si="89"/>
        <v/>
      </c>
      <c r="K206" s="34" t="str">
        <f t="shared" si="88"/>
        <v/>
      </c>
      <c r="L206" s="17">
        <f>R206</f>
        <v>0</v>
      </c>
      <c r="M206" s="361"/>
      <c r="N206" s="376"/>
      <c r="O206" s="377"/>
      <c r="P206" s="368" t="str">
        <f>IF(G206="goed",1,IF(G206="beter",2,IF(G206="uitstekend",3,IF(G206="nvt","",""))))</f>
        <v/>
      </c>
      <c r="Q206" s="382" t="str">
        <f>IF(G206="nvt","nvt",IF(J206=0,"niet voldaan",IF(J206=1,"goed",IF(J206=2,"beter",IF(J206=3,"uitstekend","")))))</f>
        <v/>
      </c>
      <c r="R206" s="367"/>
      <c r="S206" s="368">
        <f>R206</f>
        <v>0</v>
      </c>
      <c r="T206" s="382" t="str">
        <f>IF(G206="nvt",0,IF(G206="goed",1,IF(G206="beter",2,IF(G206="uitstekend",3,""))))</f>
        <v/>
      </c>
      <c r="U206" s="404"/>
    </row>
    <row r="207" spans="1:21" ht="14.4" x14ac:dyDescent="0.3">
      <c r="A207" s="112"/>
      <c r="B207" s="31"/>
      <c r="C207" s="4" t="str">
        <f>'overzicht alle'!B136</f>
        <v>WAT 2.3*</v>
      </c>
      <c r="D207" s="219" t="str">
        <f>'overzicht alle'!C136</f>
        <v>Optimale afstemming van de beschikbare waterkwaliteit aan de benodigde waterkwaliteit</v>
      </c>
      <c r="E207" s="101" t="str">
        <f>'overzicht alle'!E136</f>
        <v>vrij</v>
      </c>
      <c r="F207" s="101" t="str">
        <f>'overzicht alle'!F136</f>
        <v>voldaan</v>
      </c>
      <c r="G207" s="370"/>
      <c r="H207" s="25"/>
      <c r="I207" s="27"/>
      <c r="J207" s="327" t="str">
        <f t="shared" si="89"/>
        <v/>
      </c>
      <c r="K207" s="34" t="str">
        <f t="shared" si="88"/>
        <v/>
      </c>
      <c r="L207" s="17">
        <f>R207</f>
        <v>0</v>
      </c>
      <c r="M207" s="361"/>
      <c r="N207" s="376"/>
      <c r="O207" s="377"/>
      <c r="P207" s="368" t="str">
        <f>IF(G207="nvt","",IF(G207="voldaan",3,IF(G207="niet voldaan",0,"")))</f>
        <v/>
      </c>
      <c r="Q207" s="367" t="str">
        <f>IF(G207="nvt","nvt",IF(P207=3,"uitstekend",IF(P207=0,"niet voldaan","")))</f>
        <v/>
      </c>
      <c r="R207" s="367"/>
      <c r="S207" s="368">
        <f t="shared" ref="S207" si="90">R207</f>
        <v>0</v>
      </c>
      <c r="T207" s="382"/>
      <c r="U207" s="404"/>
    </row>
    <row r="208" spans="1:21" customFormat="1" ht="13.8" customHeight="1" x14ac:dyDescent="0.3">
      <c r="A208" s="30"/>
      <c r="B208" s="263" t="s">
        <v>437</v>
      </c>
      <c r="C208" s="228"/>
      <c r="D208" s="231"/>
      <c r="E208" s="232"/>
      <c r="F208" s="232"/>
      <c r="G208" s="233"/>
      <c r="H208" s="234"/>
      <c r="I208" s="235"/>
      <c r="J208" s="338"/>
      <c r="K208" s="232" t="str">
        <f t="shared" si="88"/>
        <v/>
      </c>
      <c r="L208" s="232"/>
      <c r="M208" s="395" t="str">
        <f>IF(K208="nvt","pass",IF(P208="","",IF(P208&gt;=U208,"pass","niet voldaan")))</f>
        <v/>
      </c>
      <c r="N208" s="364"/>
      <c r="O208" s="368"/>
      <c r="P208" s="368"/>
      <c r="Q208" s="367" t="str">
        <f>IF(Q209="nvt","nvt",IF(Q209="goed","goed",IF(Q209="beter","beter",IF(Q209="uitstekend","uitstekend",IF(Q209="","","niet voldaan")))))</f>
        <v/>
      </c>
      <c r="R208" s="367"/>
      <c r="S208" s="367"/>
      <c r="T208" s="382"/>
      <c r="U208" s="405"/>
    </row>
    <row r="209" spans="1:21" ht="14.4" x14ac:dyDescent="0.3">
      <c r="A209" s="112"/>
      <c r="B209" s="220" t="s">
        <v>191</v>
      </c>
      <c r="C209" s="221" t="str">
        <f>C205</f>
        <v>WAT 2.1*</v>
      </c>
      <c r="D209" s="225" t="str">
        <f>D205</f>
        <v>Dekkingsgraad door waterhergebruik</v>
      </c>
      <c r="E209" s="101" t="s">
        <v>201</v>
      </c>
      <c r="F209" s="101" t="s">
        <v>28</v>
      </c>
      <c r="G209" s="102"/>
      <c r="H209" s="25"/>
      <c r="I209" s="27"/>
      <c r="J209" s="327" t="str">
        <f t="shared" ref="J209" si="91">P209</f>
        <v/>
      </c>
      <c r="K209" s="34" t="str">
        <f t="shared" si="88"/>
        <v/>
      </c>
      <c r="L209" s="17"/>
      <c r="M209" s="361"/>
      <c r="N209" s="376"/>
      <c r="O209" s="377"/>
      <c r="P209" s="368" t="str">
        <f>IF(G209="goed",1,IF(G209="beter",2,IF(G209="uitstekend",3,IF(G209="nvt","nvt",""))))</f>
        <v/>
      </c>
      <c r="Q209" s="383" t="str">
        <f>IF(J209="nvt","nvt",IF(J209=0,"niet voldaan",IF(J209=1,"goed",IF(J209=2,"beter",IF(J209=3,"uitstekend","")))))</f>
        <v/>
      </c>
      <c r="R209" s="367"/>
      <c r="S209" s="368">
        <f>R209</f>
        <v>0</v>
      </c>
      <c r="T209" s="382" t="str">
        <f>IF(G209="nvt",0,IF(G209="goed",1,IF(G209="beter",2,IF(G209="uitstekend",3,""))))</f>
        <v/>
      </c>
      <c r="U209" s="404"/>
    </row>
    <row r="210" spans="1:21" ht="14.4" x14ac:dyDescent="0.3">
      <c r="A210" s="23"/>
      <c r="B210" s="23"/>
      <c r="C210" s="23"/>
      <c r="D210" s="23"/>
      <c r="E210" s="23"/>
      <c r="F210" s="23"/>
      <c r="G210" s="23"/>
      <c r="H210" s="23"/>
      <c r="I210" s="23"/>
      <c r="J210" s="340"/>
      <c r="K210" s="23"/>
      <c r="L210" s="23"/>
      <c r="M210" s="361"/>
      <c r="N210" s="376"/>
      <c r="O210" s="377"/>
      <c r="P210" s="368"/>
      <c r="Q210" s="367"/>
      <c r="R210" s="367"/>
      <c r="S210" s="368"/>
      <c r="T210" s="382"/>
      <c r="U210" s="404"/>
    </row>
    <row r="211" spans="1:21" customFormat="1" ht="13.8" customHeight="1" x14ac:dyDescent="0.3">
      <c r="A211" s="30"/>
      <c r="B211" s="256"/>
      <c r="C211" s="257" t="str">
        <f>'overzicht alle'!B137</f>
        <v>WAT 3*</v>
      </c>
      <c r="D211" s="257" t="str">
        <f>'overzicht alle'!C137</f>
        <v>Afvoer van water</v>
      </c>
      <c r="E211" s="257"/>
      <c r="F211" s="258" t="str">
        <f>'overzicht alle'!F137</f>
        <v>/</v>
      </c>
      <c r="G211" s="257"/>
      <c r="H211" s="257"/>
      <c r="I211" s="257"/>
      <c r="J211" s="335"/>
      <c r="K211" s="320" t="str">
        <f t="shared" ref="K211:K216" si="92">Q211</f>
        <v/>
      </c>
      <c r="L211" s="258"/>
      <c r="M211" s="395" t="str">
        <f>IF(K211="nvt","pass",IF(P211="","",IF(P211&gt;=U211,"pass","niet voldaan")))</f>
        <v/>
      </c>
      <c r="N211" s="364"/>
      <c r="O211" s="368"/>
      <c r="P211" s="368" t="str">
        <f>IFERROR(AVERAGE(P212:P214),"")</f>
        <v/>
      </c>
      <c r="Q211" s="367" t="str" cm="1">
        <f t="array" ref="Q211">IF(AND(Q212:Q214="nvt"),"nvt",IF(P211="","",IF(P211&lt;1,"niet voldaan",IF(P211&lt;2,"goed",IF(P211&lt;3,"beter","uitstekend")))))</f>
        <v/>
      </c>
      <c r="R211" s="367"/>
      <c r="S211" s="367"/>
      <c r="T211" s="382"/>
      <c r="U211" s="405">
        <f>IF(F211="uitstekend",3,IF(F211="beter",2,IF(F211="goed",1,0)))</f>
        <v>0</v>
      </c>
    </row>
    <row r="212" spans="1:21" ht="14.4" x14ac:dyDescent="0.3">
      <c r="A212" s="112"/>
      <c r="B212" s="31"/>
      <c r="C212" s="4" t="str">
        <f>'overzicht alle'!B138</f>
        <v>WAT 3.1*</v>
      </c>
      <c r="D212" s="219" t="str">
        <f>'overzicht alle'!C138</f>
        <v>Lekdebiet naar riolering</v>
      </c>
      <c r="E212" s="101" t="str">
        <f>'overzicht alle'!E138</f>
        <v>vrij</v>
      </c>
      <c r="F212" s="101" t="str">
        <f>'overzicht alle'!F138</f>
        <v>goed</v>
      </c>
      <c r="G212" s="102"/>
      <c r="H212" s="25"/>
      <c r="I212" s="27"/>
      <c r="J212" s="327" t="str">
        <f t="shared" ref="J212:J214" si="93">P212</f>
        <v/>
      </c>
      <c r="K212" s="34" t="str">
        <f t="shared" si="92"/>
        <v/>
      </c>
      <c r="L212" s="17"/>
      <c r="M212" s="361"/>
      <c r="N212" s="376"/>
      <c r="O212" s="377">
        <f>ROUND(SUM(P212:P213)/2,1)</f>
        <v>0</v>
      </c>
      <c r="P212" s="368" t="str">
        <f>IF(G212="goed",1,IF(G212="beter",2,IF(G212="uitstekend",3,IF(G212="nvt","",""))))</f>
        <v/>
      </c>
      <c r="Q212" s="382" t="str">
        <f>IF(G212="nvt","nvt",IF(J212=0,"niet voldaan",IF(J212=1,"goed",IF(J212=2,"beter",IF(J212=3,"uitstekend","")))))</f>
        <v/>
      </c>
      <c r="R212" s="367"/>
      <c r="S212" s="368">
        <f>R212</f>
        <v>0</v>
      </c>
      <c r="T212" s="382" t="str">
        <f>IF(G212="nvt",0,IF(G212="goed",1,IF(G212="beter",2,IF(G212="uitstekend",3,""))))</f>
        <v/>
      </c>
      <c r="U212" s="404"/>
    </row>
    <row r="213" spans="1:21" ht="14.4" x14ac:dyDescent="0.3">
      <c r="A213" s="112"/>
      <c r="B213" s="31"/>
      <c r="C213" s="4" t="str">
        <f>'overzicht alle'!B139</f>
        <v>WAT 3.2*</v>
      </c>
      <c r="D213" s="219" t="str">
        <f>'overzicht alle'!C139</f>
        <v>Ledigingstijd infiltratievoorziening</v>
      </c>
      <c r="E213" s="101" t="str">
        <f>'overzicht alle'!E139</f>
        <v>vrij</v>
      </c>
      <c r="F213" s="101" t="str">
        <f>'overzicht alle'!F139</f>
        <v>goed</v>
      </c>
      <c r="G213" s="102"/>
      <c r="H213" s="25"/>
      <c r="I213" s="27"/>
      <c r="J213" s="327" t="str">
        <f t="shared" si="93"/>
        <v/>
      </c>
      <c r="K213" s="34" t="str">
        <f t="shared" si="92"/>
        <v/>
      </c>
      <c r="L213" s="17"/>
      <c r="M213" s="361"/>
      <c r="N213" s="376"/>
      <c r="O213" s="377"/>
      <c r="P213" s="368" t="str">
        <f>IF(G213="goed",1,IF(G213="beter",2,IF(G213="uitstekend",3,IF(G213="nvt","",""))))</f>
        <v/>
      </c>
      <c r="Q213" s="382" t="str">
        <f>IF(G213="nvt","nvt",IF(J213=0,"niet voldaan",IF(J213=1,"goed",IF(J213=2,"beter",IF(J213=3,"uitstekend","")))))</f>
        <v/>
      </c>
      <c r="R213" s="367"/>
      <c r="S213" s="368">
        <f>R213</f>
        <v>0</v>
      </c>
      <c r="T213" s="382" t="str">
        <f>IF(G213="nvt",0,IF(G213="goed",1,IF(G213="beter",2,IF(G213="uitstekend",3,""))))</f>
        <v/>
      </c>
      <c r="U213" s="404"/>
    </row>
    <row r="214" spans="1:21" ht="14.4" x14ac:dyDescent="0.3">
      <c r="A214" s="112"/>
      <c r="B214" s="31"/>
      <c r="C214" s="4" t="str">
        <f>'overzicht alle'!B140</f>
        <v>WAT 3.3*</v>
      </c>
      <c r="D214" s="219" t="str">
        <f>'overzicht alle'!C140</f>
        <v>Watervervuiling vermijden</v>
      </c>
      <c r="E214" s="101" t="str">
        <f>'overzicht alle'!E140</f>
        <v>vrij</v>
      </c>
      <c r="F214" s="101" t="str">
        <f>'overzicht alle'!F140</f>
        <v>voldaan</v>
      </c>
      <c r="G214" s="102"/>
      <c r="H214" s="25"/>
      <c r="I214" s="27"/>
      <c r="J214" s="327" t="str">
        <f t="shared" si="93"/>
        <v/>
      </c>
      <c r="K214" s="34" t="str">
        <f t="shared" si="92"/>
        <v/>
      </c>
      <c r="L214" s="17"/>
      <c r="M214" s="361"/>
      <c r="N214" s="376"/>
      <c r="O214" s="377"/>
      <c r="P214" s="368" t="str">
        <f>IF(G214="voldaan",3,IF(G214="niet voldaan",0,""))</f>
        <v/>
      </c>
      <c r="Q214" s="367" t="str">
        <f>IF(G214="nvt","nvt",IF(P214=3,"uitstekend",IF(P214=0,"niet voldaan","")))</f>
        <v/>
      </c>
      <c r="R214" s="367"/>
      <c r="S214" s="368">
        <f t="shared" ref="S214" si="94">R214</f>
        <v>0</v>
      </c>
      <c r="T214" s="382"/>
      <c r="U214" s="404"/>
    </row>
    <row r="215" spans="1:21" customFormat="1" ht="13.8" customHeight="1" x14ac:dyDescent="0.3">
      <c r="A215" s="30"/>
      <c r="B215" s="263" t="s">
        <v>437</v>
      </c>
      <c r="C215" s="228"/>
      <c r="D215" s="231"/>
      <c r="E215" s="232"/>
      <c r="F215" s="232"/>
      <c r="G215" s="233"/>
      <c r="H215" s="234"/>
      <c r="I215" s="235"/>
      <c r="J215" s="338"/>
      <c r="K215" s="232" t="str">
        <f>Q215</f>
        <v/>
      </c>
      <c r="L215" s="232"/>
      <c r="M215" s="395" t="str">
        <f>IF(K215="nvt","pass",IF(P215="","",IF(P215&gt;=U215,"pass","niet voldaan")))</f>
        <v/>
      </c>
      <c r="N215" s="364"/>
      <c r="O215" s="368"/>
      <c r="P215" s="368"/>
      <c r="Q215" s="367" t="str">
        <f>IF(Q216="nvt","",IF(Q216="goed","goed",IF(Q216="beter","beter",IF(Q216="uitstekend","uitstekend",IF(Q216="","","niet voldaan")))))</f>
        <v/>
      </c>
      <c r="R215" s="367"/>
      <c r="S215" s="367"/>
      <c r="T215" s="382"/>
      <c r="U215" s="405"/>
    </row>
    <row r="216" spans="1:21" ht="14.4" x14ac:dyDescent="0.3">
      <c r="A216" s="112"/>
      <c r="B216" s="220" t="s">
        <v>191</v>
      </c>
      <c r="C216" s="221" t="str">
        <f>C214</f>
        <v>WAT 3.3*</v>
      </c>
      <c r="D216" s="225" t="str">
        <f>D214</f>
        <v>Watervervuiling vermijden</v>
      </c>
      <c r="E216" s="101" t="s">
        <v>31</v>
      </c>
      <c r="F216" s="101" t="s">
        <v>29</v>
      </c>
      <c r="G216" s="102"/>
      <c r="H216" s="25"/>
      <c r="I216" s="27"/>
      <c r="J216" s="327" t="str">
        <f t="shared" ref="J216" si="95">P216</f>
        <v/>
      </c>
      <c r="K216" s="34" t="str">
        <f t="shared" si="92"/>
        <v/>
      </c>
      <c r="L216" s="17"/>
      <c r="M216" s="361"/>
      <c r="N216" s="376"/>
      <c r="O216" s="377"/>
      <c r="P216" s="368" t="str">
        <f>IF(G216="nvt","",IF(G216="voldaan",3,IF(G216="niet voldaan",0,"")))</f>
        <v/>
      </c>
      <c r="Q216" s="367" t="str">
        <f>IF(G216="nvt","nvt",IF(P216=3,"uitstekend",IF(P216=0,"niet voldaan","")))</f>
        <v/>
      </c>
      <c r="R216" s="367"/>
      <c r="S216" s="368">
        <f>R216</f>
        <v>0</v>
      </c>
      <c r="T216" s="382" t="str">
        <f>IF(G216="nvt",0,IF(G216="goed",1,IF(G216="beter",2,IF(G216="uitstekend",3,""))))</f>
        <v/>
      </c>
      <c r="U216" s="404"/>
    </row>
    <row r="217" spans="1:21" ht="14.4" x14ac:dyDescent="0.3">
      <c r="A217" s="23"/>
      <c r="B217" s="23"/>
      <c r="C217" s="23"/>
      <c r="D217" s="23"/>
      <c r="E217" s="23"/>
      <c r="F217" s="23"/>
      <c r="G217" s="23"/>
      <c r="H217" s="23"/>
      <c r="I217" s="23"/>
      <c r="J217" s="340"/>
      <c r="K217" s="23"/>
      <c r="L217" s="23"/>
      <c r="M217" s="361"/>
      <c r="N217" s="376"/>
      <c r="O217" s="377"/>
      <c r="P217" s="368"/>
      <c r="Q217" s="367"/>
      <c r="R217" s="367"/>
      <c r="S217" s="368"/>
      <c r="T217" s="382"/>
      <c r="U217" s="404"/>
    </row>
    <row r="218" spans="1:21" customFormat="1" ht="13.8" customHeight="1" x14ac:dyDescent="0.3">
      <c r="A218" s="30"/>
      <c r="B218" s="256"/>
      <c r="C218" s="347" t="str">
        <f>'overzicht alle'!B141</f>
        <v>OMG 1*</v>
      </c>
      <c r="D218" s="257" t="str">
        <f>'overzicht alle'!C141</f>
        <v>Biodiversiteit</v>
      </c>
      <c r="E218" s="257"/>
      <c r="F218" s="258" t="str">
        <f>'overzicht alle'!F141</f>
        <v>goed</v>
      </c>
      <c r="G218" s="257"/>
      <c r="H218" s="257"/>
      <c r="I218" s="257"/>
      <c r="J218" s="335"/>
      <c r="K218" s="320" t="str">
        <f>Q218</f>
        <v/>
      </c>
      <c r="L218" s="258"/>
      <c r="M218" s="395" t="str">
        <f>IF(K218="nvt","pass",IF(P218="","",IF(P218&gt;=U218,"pass","niet voldaan")))</f>
        <v/>
      </c>
      <c r="N218" s="364"/>
      <c r="O218" s="368">
        <f>SUM(T220:T222)/SUM(O220:O222)</f>
        <v>0</v>
      </c>
      <c r="P218" s="368" t="str" cm="1">
        <f t="array" ref="P218">IF(OR(P219:P220=0),0,IFERROR(AVERAGE(P220:P222),""))</f>
        <v/>
      </c>
      <c r="Q218" s="367" t="str">
        <f>IF(P218="","",IF(P218&lt;1,"niet voldaan",IF(P218&lt;2,"goed",IF(P218&lt;3,"beter","uitstekend"))))</f>
        <v/>
      </c>
      <c r="R218" s="367"/>
      <c r="S218" s="367"/>
      <c r="T218" s="382"/>
      <c r="U218" s="405">
        <f>IF(F218="uitstekend",3,IF(F218="beter",2,IF(F218="goed",1,0)))</f>
        <v>1</v>
      </c>
    </row>
    <row r="219" spans="1:21" ht="14.4" x14ac:dyDescent="0.3">
      <c r="A219" s="112"/>
      <c r="B219" s="31"/>
      <c r="C219" s="4" t="str">
        <f>'overzicht alle'!B142</f>
        <v>OMG 1.1</v>
      </c>
      <c r="D219" s="219" t="str">
        <f>'overzicht alle'!C142</f>
        <v>Opmaak van inrichtings- en beheersplan</v>
      </c>
      <c r="E219" s="101" t="str">
        <f>'overzicht alle'!E142</f>
        <v>verplicht</v>
      </c>
      <c r="F219" s="101" t="str">
        <f>'overzicht alle'!F142</f>
        <v>voldaan</v>
      </c>
      <c r="G219" s="102"/>
      <c r="H219" s="25"/>
      <c r="I219" s="27"/>
      <c r="J219" s="327" t="str">
        <f>P219</f>
        <v/>
      </c>
      <c r="K219" s="34" t="str">
        <f>Q219</f>
        <v/>
      </c>
      <c r="L219" s="17">
        <f>R219</f>
        <v>0</v>
      </c>
      <c r="M219" s="361"/>
      <c r="N219" s="376"/>
      <c r="O219" s="368">
        <f>COUNTIFS(F219,"&lt;&gt;nvt")</f>
        <v>1</v>
      </c>
      <c r="P219" s="368" t="str">
        <f>IF(G219="voldaan",3,IF(G219="niet voldaan",0,IF(G219="nvt",0,"")))</f>
        <v/>
      </c>
      <c r="Q219" s="367" t="str">
        <f t="shared" ref="Q219" si="96">IF(G219="nvt","nvt",IF(P219=3,"uitstekend",IF(P219=0,"niet voldaan","")))</f>
        <v/>
      </c>
      <c r="R219" s="367"/>
      <c r="S219" s="368">
        <f t="shared" ref="S219" si="97">R219</f>
        <v>0</v>
      </c>
      <c r="T219" s="382" t="str">
        <f>IF(G219="voldaan",3,IF(G219="niet voldaan",0,IF(G219="goed",1,IF(G219="beter",2,IF(G219="uitstekend",3,"")))))</f>
        <v/>
      </c>
      <c r="U219" s="404"/>
    </row>
    <row r="220" spans="1:21" ht="14.4" x14ac:dyDescent="0.3">
      <c r="A220" s="112"/>
      <c r="B220" s="31"/>
      <c r="C220" s="4" t="str">
        <f>'overzicht alle'!B143</f>
        <v>OMG 1.2*</v>
      </c>
      <c r="D220" s="219" t="str">
        <f>'overzicht alle'!C143</f>
        <v xml:space="preserve">Behoud van waardevolle natuurelementen </v>
      </c>
      <c r="E220" s="101" t="str">
        <f>'overzicht alle'!E143</f>
        <v>verplicht</v>
      </c>
      <c r="F220" s="101" t="str">
        <f>'overzicht alle'!F143</f>
        <v>goed</v>
      </c>
      <c r="G220" s="370"/>
      <c r="H220" s="25"/>
      <c r="I220" s="27"/>
      <c r="J220" s="346" t="str">
        <f>P220</f>
        <v/>
      </c>
      <c r="K220" s="34" t="str">
        <f>Q220</f>
        <v/>
      </c>
      <c r="L220" s="17">
        <f>R220</f>
        <v>0</v>
      </c>
      <c r="M220" s="361"/>
      <c r="N220" s="376"/>
      <c r="O220" s="368">
        <f>COUNTIFS(F220,"&lt;&gt;nvt")</f>
        <v>1</v>
      </c>
      <c r="P220" s="368" t="str">
        <f>IF(G220="goed",1,IF(G220="beter",2,IF(G220="uitstekend",3,IF(G220="nvt",0,""))))</f>
        <v/>
      </c>
      <c r="Q220" s="383" t="str">
        <f>IF(G220="nvt","nvt",IF(J220=0,"niet voldaan",IF(J220=1,"goed",IF(J220=2,"beter",IF(J220=3,"uitstekend","")))))</f>
        <v/>
      </c>
      <c r="R220" s="367"/>
      <c r="S220" s="367"/>
      <c r="T220" s="382" t="str">
        <f t="shared" ref="T220:T222" si="98">IF(G220="voldaan",3,IF(G220="niet voldaan",0,IF(G220="goed",1,IF(G220="beter",2,IF(G220="uitstekend",3,"")))))</f>
        <v/>
      </c>
      <c r="U220" s="404"/>
    </row>
    <row r="221" spans="1:21" ht="14.4" x14ac:dyDescent="0.3">
      <c r="A221" s="112"/>
      <c r="B221" s="31"/>
      <c r="C221" s="4" t="str">
        <f>'overzicht alle'!B144</f>
        <v>OMG 1.3*</v>
      </c>
      <c r="D221" s="219" t="str">
        <f>'overzicht alle'!C144</f>
        <v>Verbetering BAF + indicator</v>
      </c>
      <c r="E221" s="101" t="str">
        <f>'overzicht alle'!E144</f>
        <v>vrij</v>
      </c>
      <c r="F221" s="101" t="str">
        <f>'overzicht alle'!F144</f>
        <v>voldaan</v>
      </c>
      <c r="G221" s="102"/>
      <c r="H221" s="25"/>
      <c r="I221" s="27"/>
      <c r="J221" s="327" t="str">
        <f>P221</f>
        <v/>
      </c>
      <c r="K221" s="34" t="str">
        <f>Q221</f>
        <v/>
      </c>
      <c r="L221" s="17">
        <f>R221</f>
        <v>0</v>
      </c>
      <c r="M221" s="361"/>
      <c r="N221" s="376"/>
      <c r="O221" s="377" t="str">
        <f>IF(G221="voldaan",1,IF(G221="niet voldaan",0,IF(G221="nvt","","")))</f>
        <v/>
      </c>
      <c r="P221" s="368" t="str">
        <f>IF(G221="nvt","",IF(G221="voldaan",3,IF(G221="niet voldaan",0,"")))</f>
        <v/>
      </c>
      <c r="Q221" s="367" t="str">
        <f>IF(G221="nvt","nvt",IF(P221=3,"uitstekend",IF(P221=0,"niet voldaan","")))</f>
        <v/>
      </c>
      <c r="R221" s="367"/>
      <c r="S221" s="368"/>
      <c r="T221" s="382" t="str">
        <f t="shared" si="98"/>
        <v/>
      </c>
      <c r="U221" s="404"/>
    </row>
    <row r="222" spans="1:21" ht="14.4" x14ac:dyDescent="0.3">
      <c r="A222" s="112"/>
      <c r="B222" s="31"/>
      <c r="C222" s="4" t="str">
        <f>'overzicht alle'!B145</f>
        <v>OMG 1.4*</v>
      </c>
      <c r="D222" s="219" t="str">
        <f>'overzicht alle'!C145</f>
        <v>Ingewonnen advies van ecologische expert</v>
      </c>
      <c r="E222" s="101" t="str">
        <f>'overzicht alle'!E145</f>
        <v>vrij</v>
      </c>
      <c r="F222" s="101" t="str">
        <f>'overzicht alle'!F145</f>
        <v>voldaan</v>
      </c>
      <c r="G222" s="102"/>
      <c r="H222" s="25"/>
      <c r="I222" s="27"/>
      <c r="J222" s="327" t="str">
        <f>P222</f>
        <v/>
      </c>
      <c r="K222" s="34" t="str">
        <f>Q222</f>
        <v/>
      </c>
      <c r="L222" s="17">
        <f>R222</f>
        <v>0</v>
      </c>
      <c r="M222" s="361"/>
      <c r="N222" s="376"/>
      <c r="O222" s="377" t="str">
        <f>IF(G222="voldaan",1,IF(G222="niet voldaan",0,IF(G222="nvt","","")))</f>
        <v/>
      </c>
      <c r="P222" s="368" t="str">
        <f>IF(G222="nvt","",IF(G222="voldaan",3,IF(G222="niet voldaan",0,"")))</f>
        <v/>
      </c>
      <c r="Q222" s="367" t="str">
        <f>IF(G222="nvt","nvt",IF(P222=3,"uitstekend",IF(P222=0,"niet voldaan","")))</f>
        <v/>
      </c>
      <c r="R222" s="367"/>
      <c r="S222" s="368"/>
      <c r="T222" s="382" t="str">
        <f t="shared" si="98"/>
        <v/>
      </c>
      <c r="U222" s="404"/>
    </row>
    <row r="223" spans="1:21" ht="14.4" x14ac:dyDescent="0.3">
      <c r="A223" s="23"/>
      <c r="B223" s="23"/>
      <c r="C223" s="23"/>
      <c r="D223" s="23"/>
      <c r="E223" s="23"/>
      <c r="F223" s="23"/>
      <c r="G223" s="23"/>
      <c r="H223" s="23"/>
      <c r="I223" s="23"/>
      <c r="J223" s="340"/>
      <c r="K223" s="23"/>
      <c r="L223" s="23"/>
      <c r="M223" s="361"/>
      <c r="N223" s="376"/>
      <c r="O223" s="377"/>
      <c r="P223" s="368"/>
      <c r="Q223" s="367"/>
      <c r="R223" s="367"/>
      <c r="S223" s="368"/>
      <c r="T223" s="382"/>
      <c r="U223" s="404"/>
    </row>
    <row r="224" spans="1:21" customFormat="1" ht="13.8" customHeight="1" x14ac:dyDescent="0.3">
      <c r="A224" s="30"/>
      <c r="B224" s="256"/>
      <c r="C224" s="257" t="str">
        <f>'overzicht alle'!B146</f>
        <v>OMG 2</v>
      </c>
      <c r="D224" s="257" t="str">
        <f>'overzicht alle'!C146</f>
        <v>Impact op de omgeving</v>
      </c>
      <c r="E224" s="257"/>
      <c r="F224" s="258" t="str">
        <f>'overzicht alle'!F146</f>
        <v>/</v>
      </c>
      <c r="G224" s="257"/>
      <c r="H224" s="257"/>
      <c r="I224" s="257"/>
      <c r="J224" s="335"/>
      <c r="K224" s="320" t="str">
        <f>Q224</f>
        <v/>
      </c>
      <c r="L224" s="258"/>
      <c r="M224" s="395" t="str">
        <f>IF(K224="nvt","pass",IF(P224="","",IF(P224&gt;=U224,"pass","niet voldaan")))</f>
        <v/>
      </c>
      <c r="N224" s="364"/>
      <c r="O224" s="368"/>
      <c r="P224" s="368" t="str">
        <f>IFERROR(AVERAGE(P225:P228),"")</f>
        <v/>
      </c>
      <c r="Q224" s="367" t="str" cm="1">
        <f t="array" ref="Q224">IF(AND(Q225:Q228="nvt"),"nvt",IF(P224="","",IF(P224&lt;1,"niet voldaan",IF(P224&lt;2,"goed",IF(P224&lt;3,"beter","uitstekend")))))</f>
        <v/>
      </c>
      <c r="R224" s="367"/>
      <c r="S224" s="367"/>
      <c r="T224" s="382"/>
      <c r="U224" s="405">
        <f>IF(F224="uitstekend",3,IF(F224="beter",2,IF(F224="goed",1,0)))</f>
        <v>0</v>
      </c>
    </row>
    <row r="225" spans="1:21" ht="14.4" x14ac:dyDescent="0.3">
      <c r="A225" s="112"/>
      <c r="B225" s="31"/>
      <c r="C225" s="4" t="str">
        <f>'overzicht alle'!B147</f>
        <v>OMG 2.1</v>
      </c>
      <c r="D225" s="219" t="str">
        <f>'overzicht alle'!C147</f>
        <v>Lichtpollutie</v>
      </c>
      <c r="E225" s="101" t="str">
        <f>'overzicht alle'!E147</f>
        <v>vrij</v>
      </c>
      <c r="F225" s="101" t="str">
        <f>'overzicht alle'!F147</f>
        <v>uitstekend</v>
      </c>
      <c r="G225" s="102"/>
      <c r="H225" s="25"/>
      <c r="I225" s="27"/>
      <c r="J225" s="327" t="str">
        <f t="shared" ref="J225:J228" si="99">P225</f>
        <v/>
      </c>
      <c r="K225" s="34" t="str">
        <f>Q225</f>
        <v/>
      </c>
      <c r="L225" s="17">
        <f>R225</f>
        <v>0</v>
      </c>
      <c r="M225" s="361"/>
      <c r="N225" s="376"/>
      <c r="O225" s="377">
        <f>IF(P225="nvt","nvt",IF(P226="nvt","nvt",IF(P227="nvt","nvt",IF(P228="nvt","nvt",ROUND(SUM(P225:P228)/4,1)))))</f>
        <v>0</v>
      </c>
      <c r="P225" s="368" t="str">
        <f>IF(G225="goed",1,IF(G225="beter",2,IF(G225="uitstekend",3,IF(G225="nvt","",""))))</f>
        <v/>
      </c>
      <c r="Q225" s="382" t="str">
        <f>IF(G225="nvt","nvt",IF(J225=0,"niet voldaan",IF(J225=1,"goed",IF(J225=2,"beter",IF(J225=3,"uitstekend","")))))</f>
        <v/>
      </c>
      <c r="R225" s="367"/>
      <c r="S225" s="368">
        <f>R225</f>
        <v>0</v>
      </c>
      <c r="T225" s="382" t="str">
        <f>IF(G225="nvt",0,IF(G225="goed",1,IF(G225="beter",2,IF(G225="uitstekend",3,""))))</f>
        <v/>
      </c>
      <c r="U225" s="404"/>
    </row>
    <row r="226" spans="1:21" ht="14.4" x14ac:dyDescent="0.3">
      <c r="A226" s="112"/>
      <c r="B226" s="31"/>
      <c r="C226" s="4" t="str">
        <f>'overzicht alle'!B148</f>
        <v>OMG 2.2</v>
      </c>
      <c r="D226" s="219" t="str">
        <f>'overzicht alle'!C148</f>
        <v>Beschaduwing van de directe omgeving</v>
      </c>
      <c r="E226" s="101" t="str">
        <f>'overzicht alle'!E148</f>
        <v>vrij</v>
      </c>
      <c r="F226" s="101" t="str">
        <f>'overzicht alle'!F148</f>
        <v>beter</v>
      </c>
      <c r="G226" s="102"/>
      <c r="H226" s="25"/>
      <c r="I226" s="27"/>
      <c r="J226" s="327" t="str">
        <f t="shared" si="99"/>
        <v/>
      </c>
      <c r="K226" s="34" t="str">
        <f>Q226</f>
        <v/>
      </c>
      <c r="L226" s="17">
        <f>R226</f>
        <v>0</v>
      </c>
      <c r="M226" s="361"/>
      <c r="N226" s="376"/>
      <c r="O226" s="377"/>
      <c r="P226" s="368" t="str">
        <f>IF(G226="goed",1,IF(G226="beter",2,IF(G226="uitstekend",3,IF(G226="nvt","",""))))</f>
        <v/>
      </c>
      <c r="Q226" s="382" t="str">
        <f>IF(G226="nvt","nvt",IF(J226=0,"niet voldaan",IF(J226=1,"goed",IF(J226=2,"beter",IF(J226=3,"uitstekend","")))))</f>
        <v/>
      </c>
      <c r="R226" s="367"/>
      <c r="S226" s="368">
        <f>R226</f>
        <v>0</v>
      </c>
      <c r="T226" s="382" t="str">
        <f>IF(G226="nvt",0,IF(G226="goed",1,IF(G226="beter",2,IF(G226="uitstekend",3,""))))</f>
        <v/>
      </c>
      <c r="U226" s="404"/>
    </row>
    <row r="227" spans="1:21" ht="14.4" x14ac:dyDescent="0.3">
      <c r="A227" s="112"/>
      <c r="B227" s="31"/>
      <c r="C227" s="4" t="str">
        <f>'overzicht alle'!B149</f>
        <v>OMG 2.3</v>
      </c>
      <c r="D227" s="219" t="str">
        <f>'overzicht alle'!C149</f>
        <v>Windhinder</v>
      </c>
      <c r="E227" s="101" t="str">
        <f>'overzicht alle'!E149</f>
        <v>vrij</v>
      </c>
      <c r="F227" s="101" t="str">
        <f>'overzicht alle'!F149</f>
        <v>beter</v>
      </c>
      <c r="G227" s="102"/>
      <c r="H227" s="25"/>
      <c r="I227" s="27"/>
      <c r="J227" s="327" t="str">
        <f t="shared" si="99"/>
        <v/>
      </c>
      <c r="K227" s="34" t="str">
        <f>Q227</f>
        <v/>
      </c>
      <c r="L227" s="17">
        <f>R227</f>
        <v>0</v>
      </c>
      <c r="M227" s="361"/>
      <c r="N227" s="376"/>
      <c r="O227" s="377"/>
      <c r="P227" s="368" t="str">
        <f>IF(G227="goed",1,IF(G227="beter",2,IF(G227="uitstekend",3,IF(G227="nvt","",""))))</f>
        <v/>
      </c>
      <c r="Q227" s="382" t="str">
        <f>IF(G227="nvt","nvt",IF(J227=0,"niet voldaan",IF(J227=1,"goed",IF(J227=2,"beter",IF(J227=3,"uitstekend","")))))</f>
        <v/>
      </c>
      <c r="R227" s="367"/>
      <c r="S227" s="368">
        <f>R227</f>
        <v>0</v>
      </c>
      <c r="T227" s="382" t="str">
        <f>IF(G227="nvt",0,IF(G227="goed",1,IF(G227="beter",2,IF(G227="uitstekend",3,""))))</f>
        <v/>
      </c>
      <c r="U227" s="404"/>
    </row>
    <row r="228" spans="1:21" ht="14.4" x14ac:dyDescent="0.3">
      <c r="A228" s="112"/>
      <c r="B228" s="31"/>
      <c r="C228" s="4" t="str">
        <f>'overzicht alle'!B150</f>
        <v>OMG 2.4</v>
      </c>
      <c r="D228" s="219" t="str">
        <f>'overzicht alle'!C150</f>
        <v>Hitte-eilandeffect</v>
      </c>
      <c r="E228" s="101" t="str">
        <f>'overzicht alle'!E150</f>
        <v>vrij</v>
      </c>
      <c r="F228" s="101" t="str">
        <f>'overzicht alle'!F150</f>
        <v>beter</v>
      </c>
      <c r="G228" s="102"/>
      <c r="H228" s="25"/>
      <c r="I228" s="27"/>
      <c r="J228" s="327" t="str">
        <f t="shared" si="99"/>
        <v/>
      </c>
      <c r="K228" s="34" t="str">
        <f>Q228</f>
        <v/>
      </c>
      <c r="L228" s="17">
        <f>R228</f>
        <v>0</v>
      </c>
      <c r="M228" s="361"/>
      <c r="N228" s="376"/>
      <c r="O228" s="377"/>
      <c r="P228" s="368" t="str">
        <f>IF(G228="goed",1,IF(G228="beter",2,IF(G228="uitstekend",3,IF(G228="nvt","",""))))</f>
        <v/>
      </c>
      <c r="Q228" s="382" t="str">
        <f>IF(G228="nvt","nvt",IF(J228=0,"niet voldaan",IF(J228=1,"goed",IF(J228=2,"beter",IF(J228=3,"uitstekend","")))))</f>
        <v/>
      </c>
      <c r="R228" s="367"/>
      <c r="S228" s="368">
        <f>R228</f>
        <v>0</v>
      </c>
      <c r="T228" s="382" t="str">
        <f>IF(G228="nvt",0,IF(G228="goed",1,IF(G228="beter",2,IF(G228="uitstekend",3,""))))</f>
        <v/>
      </c>
      <c r="U228" s="404"/>
    </row>
    <row r="229" spans="1:21" ht="14.4" x14ac:dyDescent="0.3">
      <c r="A229" s="23"/>
      <c r="B229" s="23"/>
      <c r="C229" s="23"/>
      <c r="D229" s="23"/>
      <c r="E229" s="23"/>
      <c r="F229" s="23"/>
      <c r="G229" s="23"/>
      <c r="H229" s="23"/>
      <c r="I229" s="23"/>
      <c r="J229" s="340"/>
      <c r="K229" s="23"/>
      <c r="L229" s="23"/>
      <c r="M229" s="361"/>
      <c r="N229" s="376"/>
      <c r="O229" s="377"/>
      <c r="P229" s="368"/>
      <c r="Q229" s="367"/>
      <c r="R229" s="367"/>
      <c r="S229" s="368"/>
      <c r="T229" s="382"/>
      <c r="U229" s="404"/>
    </row>
    <row r="230" spans="1:21" customFormat="1" ht="13.8" customHeight="1" x14ac:dyDescent="0.3">
      <c r="A230" s="30"/>
      <c r="B230" s="256"/>
      <c r="C230" s="257" t="str">
        <f>'overzicht alle'!B151</f>
        <v>OMG 3</v>
      </c>
      <c r="D230" s="257" t="str">
        <f>'overzicht alle'!C151</f>
        <v>Duurzaam werfbeheer</v>
      </c>
      <c r="E230" s="257"/>
      <c r="F230" s="258" t="str">
        <f>'overzicht alle'!F151</f>
        <v>uitstekend</v>
      </c>
      <c r="G230" s="257"/>
      <c r="H230" s="257"/>
      <c r="I230" s="257"/>
      <c r="J230" s="335"/>
      <c r="K230" s="320" t="str">
        <f>Q230</f>
        <v/>
      </c>
      <c r="L230" s="258"/>
      <c r="M230" s="395" t="str">
        <f>IF(K230="nvt","pass",IF(P230="","",IF(P230&gt;=U230,"pass","niet voldaan")))</f>
        <v/>
      </c>
      <c r="N230" s="364"/>
      <c r="O230" s="368"/>
      <c r="P230" s="368" t="str" cm="1">
        <f t="array" ref="P230">IF(OR(P231:P232=0),0,IFERROR(AVERAGE(P231:P232),""))</f>
        <v/>
      </c>
      <c r="Q230" s="367" t="str">
        <f>IF(P230="","",IF(P230&lt;1,"niet voldaan",IF(P230&lt;2,"goed",IF(P230&lt;3,"beter","uitstekend"))))</f>
        <v/>
      </c>
      <c r="R230" s="367"/>
      <c r="S230" s="367"/>
      <c r="T230" s="382"/>
      <c r="U230" s="405">
        <f>IF(F230="uitstekend",3,IF(F230="beter",2,IF(F230="goed",1,0)))</f>
        <v>3</v>
      </c>
    </row>
    <row r="231" spans="1:21" ht="14.4" x14ac:dyDescent="0.3">
      <c r="A231" s="112"/>
      <c r="B231" s="31"/>
      <c r="C231" s="4" t="str">
        <f>'overzicht alle'!B152</f>
        <v>OMG 3.1</v>
      </c>
      <c r="D231" s="219" t="str">
        <f>'overzicht alle'!C152</f>
        <v>(Risico-) analyse duurzaam werfbeheer en implementatie</v>
      </c>
      <c r="E231" s="101" t="str">
        <f>'overzicht alle'!E152</f>
        <v>verplicht</v>
      </c>
      <c r="F231" s="101" t="str">
        <f>'overzicht alle'!F152</f>
        <v>voldaan</v>
      </c>
      <c r="G231" s="102"/>
      <c r="H231" s="25"/>
      <c r="I231" s="27"/>
      <c r="J231" s="327" t="str">
        <f t="shared" ref="J231:J232" si="100">P231</f>
        <v/>
      </c>
      <c r="K231" s="34" t="str">
        <f t="shared" ref="K231:K232" si="101">Q231</f>
        <v/>
      </c>
      <c r="L231" s="17">
        <f>R231</f>
        <v>0</v>
      </c>
      <c r="M231" s="361"/>
      <c r="N231" s="376"/>
      <c r="O231" s="377"/>
      <c r="P231" s="368" t="str">
        <f t="shared" ref="P231:P232" si="102">IF(G231="voldaan",3,IF(G231="niet voldaan",0,IF(G231="nvt",0,"")))</f>
        <v/>
      </c>
      <c r="Q231" s="367" t="str">
        <f t="shared" ref="Q231:Q232" si="103">IF(G231="nvt","nvt",IF(P231=3,"uitstekend",IF(P231=0,"niet voldaan","")))</f>
        <v/>
      </c>
      <c r="R231" s="367"/>
      <c r="S231" s="368">
        <f>R231</f>
        <v>0</v>
      </c>
      <c r="T231" s="382"/>
      <c r="U231" s="404"/>
    </row>
    <row r="232" spans="1:21" ht="14.4" x14ac:dyDescent="0.3">
      <c r="A232" s="112"/>
      <c r="B232" s="31"/>
      <c r="C232" s="4" t="str">
        <f>'overzicht alle'!B153</f>
        <v>OMG 3.2</v>
      </c>
      <c r="D232" s="219" t="str">
        <f>'overzicht alle'!C153</f>
        <v>Trillingen tijdens de bouwfase</v>
      </c>
      <c r="E232" s="101" t="str">
        <f>'overzicht alle'!E153</f>
        <v>verplicht</v>
      </c>
      <c r="F232" s="101" t="str">
        <f>'overzicht alle'!F153</f>
        <v>voldaan</v>
      </c>
      <c r="G232" s="102"/>
      <c r="H232" s="25"/>
      <c r="I232" s="27"/>
      <c r="J232" s="327" t="str">
        <f t="shared" si="100"/>
        <v/>
      </c>
      <c r="K232" s="34" t="str">
        <f t="shared" si="101"/>
        <v/>
      </c>
      <c r="L232" s="17">
        <f>R232</f>
        <v>0</v>
      </c>
      <c r="M232" s="361"/>
      <c r="N232" s="376"/>
      <c r="O232" s="377"/>
      <c r="P232" s="368" t="str">
        <f t="shared" si="102"/>
        <v/>
      </c>
      <c r="Q232" s="367" t="str">
        <f t="shared" si="103"/>
        <v/>
      </c>
      <c r="R232" s="367"/>
      <c r="S232" s="368">
        <f>R232</f>
        <v>0</v>
      </c>
      <c r="T232" s="382"/>
      <c r="U232" s="404"/>
    </row>
    <row r="233" spans="1:21" ht="14.4" x14ac:dyDescent="0.3">
      <c r="A233" s="112"/>
      <c r="B233" s="112"/>
      <c r="C233" s="112"/>
      <c r="D233" s="109"/>
      <c r="E233" s="217"/>
      <c r="F233" s="217"/>
      <c r="G233" s="9"/>
      <c r="H233" s="24"/>
      <c r="I233" s="9"/>
      <c r="J233" s="341"/>
      <c r="K233" s="3"/>
      <c r="L233" s="3"/>
      <c r="M233" s="349"/>
      <c r="N233" s="376"/>
      <c r="O233" s="377"/>
      <c r="P233" s="377"/>
      <c r="Q233" s="378"/>
      <c r="R233" s="378"/>
      <c r="S233" s="378"/>
      <c r="T233" s="393"/>
      <c r="U233" s="404"/>
    </row>
    <row r="234" spans="1:21" customFormat="1" ht="18" x14ac:dyDescent="0.3">
      <c r="A234" s="30"/>
      <c r="B234" s="238" t="s">
        <v>10</v>
      </c>
      <c r="C234" s="238"/>
      <c r="D234" s="238"/>
      <c r="E234" s="238"/>
      <c r="F234" s="238"/>
      <c r="G234" s="239"/>
      <c r="H234" s="238"/>
      <c r="I234" s="238"/>
      <c r="J234" s="333" t="str">
        <f>P234</f>
        <v/>
      </c>
      <c r="K234" s="238" t="str">
        <f>Q234</f>
        <v/>
      </c>
      <c r="L234" s="238"/>
      <c r="M234" s="387"/>
      <c r="N234" s="364"/>
      <c r="O234" s="368"/>
      <c r="P234" s="368" t="str">
        <f>IF(nENE2=FALSE,"",IF(T239="","",T239))</f>
        <v/>
      </c>
      <c r="Q234" s="367" t="str">
        <f>IF(OR(P234="",P234="nvt"),"",IF(P234&lt;1,"niet voldaan",IF(P234&lt;2,"goed",IF(P234&lt;2.7,"beter","uitstekend"))))</f>
        <v/>
      </c>
      <c r="R234" s="367"/>
      <c r="S234" s="367"/>
      <c r="T234" s="382"/>
      <c r="U234" s="405"/>
    </row>
    <row r="235" spans="1:21" ht="14.4" x14ac:dyDescent="0.3">
      <c r="A235" s="23"/>
      <c r="B235" s="23"/>
      <c r="C235" s="23"/>
      <c r="D235" s="23"/>
      <c r="E235" s="23"/>
      <c r="F235" s="23"/>
      <c r="G235" s="23"/>
      <c r="H235" s="23"/>
      <c r="I235" s="23"/>
      <c r="J235" s="340"/>
      <c r="K235" s="23"/>
      <c r="L235" s="23"/>
      <c r="M235" s="361"/>
      <c r="N235" s="376"/>
      <c r="O235" s="377"/>
      <c r="P235" s="368"/>
      <c r="Q235" s="367"/>
      <c r="R235" s="367"/>
      <c r="S235" s="368"/>
      <c r="T235" s="382"/>
      <c r="U235" s="404"/>
    </row>
    <row r="236" spans="1:21" customFormat="1" ht="13.8" customHeight="1" x14ac:dyDescent="0.3">
      <c r="A236" s="30"/>
      <c r="B236" s="256"/>
      <c r="C236" s="257" t="str">
        <f>'overzicht alle'!B156</f>
        <v>LCC 1</v>
      </c>
      <c r="D236" s="257" t="str">
        <f>'overzicht alle'!C156</f>
        <v>Onderhoudsvriendelijk ontwerpen</v>
      </c>
      <c r="E236" s="257"/>
      <c r="F236" s="258" t="str">
        <f>'overzicht alle'!F156</f>
        <v>goed</v>
      </c>
      <c r="G236" s="257"/>
      <c r="H236" s="257"/>
      <c r="I236" s="257"/>
      <c r="J236" s="335"/>
      <c r="K236" s="320" t="str">
        <f>Q236</f>
        <v/>
      </c>
      <c r="L236" s="258"/>
      <c r="M236" s="395" t="str">
        <f>IF(K236="nvt","pass",IF(P236="","",IF(P236&gt;=U236,"pass","niet voldaan")))</f>
        <v/>
      </c>
      <c r="N236" s="364"/>
      <c r="O236" s="368"/>
      <c r="P236" s="368" t="str">
        <f>P237</f>
        <v/>
      </c>
      <c r="Q236" s="367" t="str">
        <f>IF(AND(Q237="nvt"),"nvt",IF(P236="","",IF(P236&lt;1,"niet voldaan",IF(P236&lt;2.3,"goed",IF(P236&lt;3,"beter","uitstekend")))))</f>
        <v/>
      </c>
      <c r="R236" s="367"/>
      <c r="S236" s="367"/>
      <c r="T236" s="382" t="str">
        <f>IF(G236="niet voldaan",0,IF(G236="goed",1,IF(G236="beter",2,IF(G236="uitstekend",3,""))))</f>
        <v/>
      </c>
      <c r="U236" s="405">
        <f>IF(F236="uitstekend",3,IF(F236="beter",2,IF(F236="goed",1,0)))</f>
        <v>1</v>
      </c>
    </row>
    <row r="237" spans="1:21" ht="14.4" x14ac:dyDescent="0.3">
      <c r="A237" s="112"/>
      <c r="B237" s="31"/>
      <c r="C237" s="4" t="str">
        <f>'overzicht alle'!B157</f>
        <v>LCC 1.1</v>
      </c>
      <c r="D237" s="219" t="str">
        <f>'overzicht alle'!C157</f>
        <v>checklist LCC1</v>
      </c>
      <c r="E237" s="101" t="str">
        <f>'overzicht alle'!E157</f>
        <v>vrij</v>
      </c>
      <c r="F237" s="101" t="str">
        <f>'overzicht alle'!F157</f>
        <v>beter</v>
      </c>
      <c r="G237" s="102"/>
      <c r="H237" s="25"/>
      <c r="I237" s="27"/>
      <c r="J237" s="327" t="str">
        <f t="shared" ref="J237" si="104">P237</f>
        <v/>
      </c>
      <c r="K237" s="34" t="str">
        <f>Q237</f>
        <v/>
      </c>
      <c r="L237" s="17">
        <f>R237</f>
        <v>0</v>
      </c>
      <c r="M237" s="376"/>
      <c r="N237" s="376"/>
      <c r="O237" s="377"/>
      <c r="P237" s="368" t="str">
        <f>IF(G237="goed",1,IF(G237="beter",2,IF(G237="uitstekend",3,IF(G237="nvt","nvt",""))))</f>
        <v/>
      </c>
      <c r="Q237" s="382" t="str">
        <f>IF(G237="nvt","nvt",IF(J237=0,"niet voldaan",IF(J237=1,"goed",IF(J237=2,"beter",IF(J237=3,"uitstekend","")))))</f>
        <v/>
      </c>
      <c r="R237" s="367"/>
      <c r="S237" s="368">
        <f>R237</f>
        <v>0</v>
      </c>
      <c r="T237" s="382" t="str">
        <f>IF(G237="nvt",0,IF(G237="goed",1,IF(G237="beter",2,IF(G237="uitstekend",3,""))))</f>
        <v/>
      </c>
      <c r="U237" s="404"/>
    </row>
    <row r="238" spans="1:21" ht="14.4" x14ac:dyDescent="0.3">
      <c r="A238" s="23"/>
      <c r="B238" s="23"/>
      <c r="C238" s="23"/>
      <c r="D238" s="23"/>
      <c r="E238" s="23"/>
      <c r="F238" s="23"/>
      <c r="G238" s="23"/>
      <c r="H238" s="23"/>
      <c r="I238" s="23"/>
      <c r="J238" s="340"/>
      <c r="K238" s="23"/>
      <c r="L238" s="23"/>
      <c r="M238" s="376"/>
      <c r="N238" s="376"/>
      <c r="O238" s="377"/>
      <c r="P238" s="368"/>
      <c r="Q238" s="367"/>
      <c r="R238" s="367"/>
      <c r="S238" s="368"/>
      <c r="T238" s="382"/>
      <c r="U238" s="404"/>
    </row>
    <row r="239" spans="1:21" customFormat="1" ht="13.8" customHeight="1" x14ac:dyDescent="0.3">
      <c r="A239" s="30"/>
      <c r="B239" s="256"/>
      <c r="C239" s="257" t="str">
        <f>'overzicht alle'!B158</f>
        <v>LCC 2</v>
      </c>
      <c r="D239" s="257" t="str">
        <f>'overzicht alle'!C158</f>
        <v>Schoonmaakbewust ontwerpen</v>
      </c>
      <c r="E239" s="257"/>
      <c r="F239" s="258" t="str">
        <f>'overzicht alle'!F158</f>
        <v>goed</v>
      </c>
      <c r="G239" s="257"/>
      <c r="H239" s="257"/>
      <c r="I239" s="257"/>
      <c r="J239" s="335"/>
      <c r="K239" s="320" t="str">
        <f>Q239</f>
        <v/>
      </c>
      <c r="L239" s="258"/>
      <c r="M239" s="395" t="str">
        <f>IF(K239="nvt","pass",IF(P239="","",IF(P239&gt;=U239,"pass","niet voldaan")))</f>
        <v/>
      </c>
      <c r="N239" s="364"/>
      <c r="O239" s="368"/>
      <c r="P239" s="368" t="str">
        <f>P240</f>
        <v/>
      </c>
      <c r="Q239" s="367" t="str">
        <f>IF(AND(Q240="nvt"),"nvt",IF(P239="","",IF(P239&lt;1,"niet voldaan",IF(P239&lt;2.3,"goed",IF(P239&lt;3,"beter","uitstekend")))))</f>
        <v/>
      </c>
      <c r="R239" s="367"/>
      <c r="S239" s="367"/>
      <c r="T239" s="382" t="str">
        <f>IF(G239="niet voldaan",0,IF(G239="goed",1,IF(G239="beter",2,IF(G239="uitstekend",3,""))))</f>
        <v/>
      </c>
      <c r="U239" s="405">
        <f>IF(F239="uitstekend",3,IF(F239="beter",2,IF(F239="goed",1,0)))</f>
        <v>1</v>
      </c>
    </row>
    <row r="240" spans="1:21" ht="14.4" x14ac:dyDescent="0.3">
      <c r="A240" s="112"/>
      <c r="B240" s="31"/>
      <c r="C240" s="4" t="str">
        <f>'overzicht alle'!B159</f>
        <v>LCC 2.1</v>
      </c>
      <c r="D240" s="219" t="str">
        <f>'overzicht alle'!C159</f>
        <v>checklisst LCC2</v>
      </c>
      <c r="E240" s="101" t="str">
        <f>'overzicht alle'!E159</f>
        <v>vrij</v>
      </c>
      <c r="F240" s="101" t="str">
        <f>'overzicht alle'!F159</f>
        <v>beter</v>
      </c>
      <c r="G240" s="102"/>
      <c r="H240" s="25"/>
      <c r="I240" s="27"/>
      <c r="J240" s="327" t="str">
        <f t="shared" ref="J240" si="105">P240</f>
        <v/>
      </c>
      <c r="K240" s="34" t="str">
        <f>Q240</f>
        <v/>
      </c>
      <c r="L240" s="17">
        <f>R240</f>
        <v>0</v>
      </c>
      <c r="M240" s="376"/>
      <c r="N240" s="376"/>
      <c r="O240" s="377"/>
      <c r="P240" s="368" t="str">
        <f>IF(G240="goed",1,IF(G240="beter",2,IF(G240="uitstekend",3,IF(G240="nvt","nvt",""))))</f>
        <v/>
      </c>
      <c r="Q240" s="382" t="str">
        <f>IF(G240="nvt","nvt",IF(J240=0,"niet voldaan",IF(J240=1,"goed",IF(J240=2,"beter",IF(J240=3,"uitstekend","")))))</f>
        <v/>
      </c>
      <c r="R240" s="367"/>
      <c r="S240" s="368">
        <f>R240</f>
        <v>0</v>
      </c>
      <c r="T240" s="382" t="str">
        <f>IF(G240="nvt",0,IF(G240="goed",1,IF(G240="beter",2,IF(G240="uitstekend",3,""))))</f>
        <v/>
      </c>
      <c r="U240" s="404"/>
    </row>
    <row r="241" spans="1:21" ht="14.4" x14ac:dyDescent="0.3">
      <c r="A241" s="23"/>
      <c r="B241" s="23"/>
      <c r="C241" s="23"/>
      <c r="D241" s="23"/>
      <c r="E241" s="23"/>
      <c r="F241" s="23"/>
      <c r="G241" s="23"/>
      <c r="H241" s="23"/>
      <c r="I241" s="23"/>
      <c r="J241" s="340"/>
      <c r="K241" s="23"/>
      <c r="L241" s="23"/>
      <c r="M241" s="376"/>
      <c r="N241" s="376"/>
      <c r="O241" s="377"/>
      <c r="P241" s="368"/>
      <c r="Q241" s="367"/>
      <c r="R241" s="367"/>
      <c r="S241" s="368"/>
      <c r="T241" s="382"/>
      <c r="U241" s="404"/>
    </row>
    <row r="242" spans="1:21" customFormat="1" ht="13.8" customHeight="1" x14ac:dyDescent="0.3">
      <c r="A242" s="30"/>
      <c r="B242" s="256"/>
      <c r="C242" s="257" t="str">
        <f>'overzicht alle'!B160</f>
        <v>LCC 3</v>
      </c>
      <c r="D242" s="257" t="str">
        <f>'overzicht alle'!C160</f>
        <v>Energieverbruik</v>
      </c>
      <c r="E242" s="257"/>
      <c r="F242" s="258" t="str">
        <f>'overzicht alle'!F160</f>
        <v>beter</v>
      </c>
      <c r="G242" s="257"/>
      <c r="H242" s="257"/>
      <c r="I242" s="257"/>
      <c r="J242" s="335"/>
      <c r="K242" s="320" t="str">
        <f>Q242</f>
        <v/>
      </c>
      <c r="L242" s="258"/>
      <c r="M242" s="395" t="str">
        <f>IF(K242="nvt","pass",IF(P242="","",IF(P242&gt;=U242,"pass","niet voldaan")))</f>
        <v/>
      </c>
      <c r="N242" s="364"/>
      <c r="O242" s="368"/>
      <c r="P242" s="368" t="str">
        <f>P243</f>
        <v/>
      </c>
      <c r="Q242" s="367" t="str">
        <f>IF(AND(Q243="nvt"),"nvt",IF(P242="","",IF(P242&lt;1,"niet voldaan",IF(P242&lt;2.3,"goed",IF(P242&lt;3,"beter","uitstekend")))))</f>
        <v/>
      </c>
      <c r="R242" s="367"/>
      <c r="S242" s="367"/>
      <c r="T242" s="382" t="str">
        <f>IF(G242="niet voldaan",0,IF(G242="goed",1,IF(G242="beter",2,IF(G242="uitstekend",3,""))))</f>
        <v/>
      </c>
      <c r="U242" s="405">
        <f>IF(F242="uitstekend",3,IF(F242="beter",2,IF(F242="goed",1,0)))</f>
        <v>2</v>
      </c>
    </row>
    <row r="243" spans="1:21" ht="14.4" x14ac:dyDescent="0.3">
      <c r="A243" s="112"/>
      <c r="B243" s="31"/>
      <c r="C243" s="4" t="str">
        <f>'overzicht alle'!B161</f>
        <v>LCC 3.1</v>
      </c>
      <c r="D243" s="219" t="str">
        <f>'overzicht alle'!C161</f>
        <v>rekenblad LCC3</v>
      </c>
      <c r="E243" s="101" t="str">
        <f>'overzicht alle'!E161</f>
        <v>vrij</v>
      </c>
      <c r="F243" s="101" t="str">
        <f>'overzicht alle'!F161</f>
        <v>voldaan</v>
      </c>
      <c r="G243" s="102"/>
      <c r="H243" s="25"/>
      <c r="I243" s="27"/>
      <c r="J243" s="327" t="str">
        <f t="shared" ref="J243" si="106">P243</f>
        <v/>
      </c>
      <c r="K243" s="34" t="str">
        <f>Q243</f>
        <v/>
      </c>
      <c r="L243" s="17">
        <f>R243</f>
        <v>0</v>
      </c>
      <c r="M243" s="376"/>
      <c r="N243" s="376"/>
      <c r="O243" s="377"/>
      <c r="P243" s="368" t="str">
        <f>IF(G243="voldaan",3,IF(G243="niet voldaan",0,IF(G243="nvt","nvt","")))</f>
        <v/>
      </c>
      <c r="Q243" s="367" t="str">
        <f>IF(G243="nvt","nvt",IF(P243=3,"uitstekend",IF(P243=0,"niet voldaan","")))</f>
        <v/>
      </c>
      <c r="R243" s="367"/>
      <c r="S243" s="368">
        <f>R243</f>
        <v>0</v>
      </c>
      <c r="T243" s="382"/>
      <c r="U243" s="404"/>
    </row>
    <row r="244" spans="1:21" ht="14.4" x14ac:dyDescent="0.3">
      <c r="A244" s="23"/>
      <c r="B244" s="23"/>
      <c r="C244" s="23"/>
      <c r="D244" s="23"/>
      <c r="E244" s="23"/>
      <c r="F244" s="23"/>
      <c r="G244" s="23"/>
      <c r="H244" s="23"/>
      <c r="I244" s="23"/>
      <c r="J244" s="340"/>
      <c r="K244" s="23"/>
      <c r="L244" s="23"/>
      <c r="M244" s="376"/>
      <c r="N244" s="376"/>
      <c r="O244" s="377"/>
      <c r="P244" s="368"/>
      <c r="Q244" s="367"/>
      <c r="R244" s="367"/>
      <c r="S244" s="368"/>
      <c r="T244" s="382"/>
      <c r="U244" s="404"/>
    </row>
    <row r="245" spans="1:21" customFormat="1" ht="13.8" customHeight="1" x14ac:dyDescent="0.3">
      <c r="A245" s="30"/>
      <c r="B245" s="256"/>
      <c r="C245" s="257" t="str">
        <f>'overzicht alle'!B162</f>
        <v>LCC4*</v>
      </c>
      <c r="D245" s="257" t="str">
        <f>'overzicht alle'!C162</f>
        <v xml:space="preserve">gebouwkosten </v>
      </c>
      <c r="E245" s="257"/>
      <c r="F245" s="258" t="str">
        <f>'overzicht alle'!F162</f>
        <v>/</v>
      </c>
      <c r="G245" s="257"/>
      <c r="H245" s="257"/>
      <c r="I245" s="257"/>
      <c r="J245" s="335"/>
      <c r="K245" s="320" t="str">
        <f>Q245</f>
        <v/>
      </c>
      <c r="L245" s="258"/>
      <c r="M245" s="395" t="str">
        <f>IF(K245="nvt","pass",IF(P245="","",IF(P245&gt;=U245,"pass","niet voldaan")))</f>
        <v/>
      </c>
      <c r="N245" s="364"/>
      <c r="O245" s="368"/>
      <c r="P245" s="368" t="str">
        <f>P246</f>
        <v/>
      </c>
      <c r="Q245" s="367" t="str">
        <f>IF(AND(Q246="nvt"),"nvt",IF(P245="","",IF(P245&lt;1,"niet voldaan",IF(P245&lt;2.3,"goed",IF(P245&lt;3,"beter","uitstekend")))))</f>
        <v/>
      </c>
      <c r="R245" s="367"/>
      <c r="S245" s="367"/>
      <c r="T245" s="382" t="str">
        <f>IF(G245="niet voldaan",0,IF(G245="goed",1,IF(G245="beter",2,IF(G245="uitstekend",3,""))))</f>
        <v/>
      </c>
      <c r="U245" s="405">
        <f>IF(F245="uitstekend",3,IF(F245="beter",2,IF(F245="goed",1,0)))</f>
        <v>0</v>
      </c>
    </row>
    <row r="246" spans="1:21" ht="14.4" x14ac:dyDescent="0.3">
      <c r="A246" s="112"/>
      <c r="B246" s="31"/>
      <c r="C246" s="4" t="str">
        <f>'overzicht alle'!B163</f>
        <v>LCC4.1*</v>
      </c>
      <c r="D246" s="219" t="str">
        <f>'overzicht alle'!C163</f>
        <v>LCC - analyse</v>
      </c>
      <c r="E246" s="101" t="str">
        <f>'overzicht alle'!E163</f>
        <v>vrij</v>
      </c>
      <c r="F246" s="101" t="str">
        <f>'overzicht alle'!F163</f>
        <v>beter</v>
      </c>
      <c r="G246" s="102"/>
      <c r="H246" s="25"/>
      <c r="I246" s="27"/>
      <c r="J246" s="327" t="str">
        <f t="shared" ref="J246" si="107">P246</f>
        <v/>
      </c>
      <c r="K246" s="34" t="str">
        <f>Q246</f>
        <v/>
      </c>
      <c r="L246" s="17">
        <f>R246</f>
        <v>0</v>
      </c>
      <c r="M246" s="376"/>
      <c r="N246" s="376"/>
      <c r="O246" s="377"/>
      <c r="P246" s="368" t="str">
        <f>IF(G246="goed",1,IF(G246="beter",2,IF(G246="uitstekend",3,IF(G246="nvt","nvt",""))))</f>
        <v/>
      </c>
      <c r="Q246" s="382" t="str">
        <f>IF(G246="nvt","nvt",IF(J246=0,"niet voldaan",IF(J246=1,"goed",IF(J246=2,"beter",IF(J246=3,"uitstekend","")))))</f>
        <v/>
      </c>
      <c r="R246" s="367"/>
      <c r="S246" s="368">
        <f>R246</f>
        <v>0</v>
      </c>
      <c r="T246" s="382" t="str">
        <f>IF(G246="nvt",0,IF(G246="goed",1,IF(G246="beter",2,IF(G246="uitstekend",3,""))))</f>
        <v/>
      </c>
      <c r="U246" s="404"/>
    </row>
    <row r="247" spans="1:21" ht="14.4" x14ac:dyDescent="0.3">
      <c r="A247" s="23"/>
      <c r="B247" s="23"/>
      <c r="C247" s="23"/>
      <c r="D247" s="23"/>
      <c r="E247" s="23"/>
      <c r="F247" s="23"/>
      <c r="G247" s="23"/>
      <c r="H247" s="23"/>
      <c r="I247" s="23"/>
      <c r="J247" s="340"/>
      <c r="K247" s="23"/>
      <c r="L247" s="23"/>
      <c r="M247" s="376"/>
      <c r="N247" s="376"/>
      <c r="O247" s="377"/>
      <c r="P247" s="368"/>
      <c r="Q247" s="367"/>
      <c r="R247" s="367"/>
      <c r="S247" s="368"/>
      <c r="T247" s="382"/>
      <c r="U247" s="404"/>
    </row>
    <row r="248" spans="1:21" customFormat="1" ht="13.8" customHeight="1" x14ac:dyDescent="0.3">
      <c r="A248" s="30"/>
      <c r="B248" s="256"/>
      <c r="C248" s="257" t="str">
        <f>'overzicht alle'!B164</f>
        <v>TOE 1*</v>
      </c>
      <c r="D248" s="257" t="str">
        <f>'overzicht alle'!C164</f>
        <v>Circulair en toekomstgericht ontwerpen</v>
      </c>
      <c r="E248" s="257"/>
      <c r="F248" s="258" t="str">
        <f>'overzicht alle'!F164</f>
        <v>/</v>
      </c>
      <c r="G248" s="257"/>
      <c r="H248" s="257"/>
      <c r="I248" s="257"/>
      <c r="J248" s="335"/>
      <c r="K248" s="320" t="str">
        <f>Q248</f>
        <v/>
      </c>
      <c r="L248" s="258"/>
      <c r="M248" s="395" t="str">
        <f>IF(K248="nvt","pass",IF(P248="","",IF(P248&gt;=U248,"pass","niet voldaan")))</f>
        <v/>
      </c>
      <c r="N248" s="364"/>
      <c r="O248" s="368"/>
      <c r="P248" s="368" t="str">
        <f>IF(P250=0,0,IFERROR(AVERAGE(P249:P251),""))</f>
        <v/>
      </c>
      <c r="Q248" s="367" t="str" cm="1">
        <f t="array" ref="Q248">IF(AND(Q249:Q250="nvt"),"nvt",IF(P248="","",IF(P248&lt;1,"niet voldaan",IF(P248&lt;2.3,"goed",IF(P248&lt;3,"beter","uitstekend")))))</f>
        <v/>
      </c>
      <c r="R248" s="367"/>
      <c r="S248" s="367"/>
      <c r="T248" s="382" t="str">
        <f>IF(G248="niet voldaan",0,IF(G248="goed",1,IF(G248="beter",2,IF(G248="uitstekend",3,""))))</f>
        <v/>
      </c>
      <c r="U248" s="405">
        <f>IF(F248="uitstekend",3,IF(F248="beter",2,IF(F248="goed",1,0)))</f>
        <v>0</v>
      </c>
    </row>
    <row r="249" spans="1:21" ht="14.4" x14ac:dyDescent="0.3">
      <c r="A249" s="112"/>
      <c r="B249" s="31"/>
      <c r="C249" s="4" t="str">
        <f>'overzicht alle'!B165</f>
        <v>TOE 1.1</v>
      </c>
      <c r="D249" s="219" t="str">
        <f>'overzicht alle'!C165</f>
        <v>de checklist TOE1 Toekomstgericht ontwerpen</v>
      </c>
      <c r="E249" s="101" t="str">
        <f>'overzicht alle'!E165</f>
        <v>vrij</v>
      </c>
      <c r="F249" s="101" t="str">
        <f>'overzicht alle'!F165</f>
        <v>goed</v>
      </c>
      <c r="G249" s="102"/>
      <c r="H249" s="25"/>
      <c r="I249" s="27"/>
      <c r="J249" s="327" t="str">
        <f t="shared" ref="J249:J250" si="108">P249</f>
        <v/>
      </c>
      <c r="K249" s="34" t="str">
        <f>Q249</f>
        <v/>
      </c>
      <c r="L249" s="17">
        <f>R249</f>
        <v>0</v>
      </c>
      <c r="M249" s="376"/>
      <c r="N249" s="376"/>
      <c r="O249" s="377"/>
      <c r="P249" s="368" t="str">
        <f>IF(G249="goed",1,IF(G249="beter",2,IF(G249="uitstekend",3,IF(G249="nvt","",""))))</f>
        <v/>
      </c>
      <c r="Q249" s="382" t="str">
        <f>IF(G249="nvt","nvt",IF(J249=0,"niet voldaan",IF(J249=1,"goed",IF(J249=2,"beter",IF(J249=3,"uitstekend","")))))</f>
        <v/>
      </c>
      <c r="R249" s="367"/>
      <c r="S249" s="368">
        <f>R249</f>
        <v>0</v>
      </c>
      <c r="T249" s="382" t="str">
        <f>IF(G249="nvt",0,IF(G249="goed",1,IF(G249="beter",2,IF(G249="uitstekend",3,""))))</f>
        <v/>
      </c>
      <c r="U249" s="404"/>
    </row>
    <row r="250" spans="1:21" ht="14.4" x14ac:dyDescent="0.3">
      <c r="A250" s="112"/>
      <c r="B250" s="31"/>
      <c r="C250" s="4" t="str">
        <f>'overzicht alle'!B166</f>
        <v>TOE 1.2*</v>
      </c>
      <c r="D250" s="219" t="str">
        <f>'overzicht alle'!C166</f>
        <v>Plan van aanpak circulair en toekomstgericht ontwerpen</v>
      </c>
      <c r="E250" s="101" t="str">
        <f>'overzicht alle'!E166</f>
        <v>vrij</v>
      </c>
      <c r="F250" s="101" t="str">
        <f>'overzicht alle'!F166</f>
        <v>voldaan</v>
      </c>
      <c r="G250" s="102"/>
      <c r="H250" s="25"/>
      <c r="I250" s="27"/>
      <c r="J250" s="327" t="str">
        <f t="shared" si="108"/>
        <v/>
      </c>
      <c r="K250" s="34" t="str">
        <f>Q250</f>
        <v/>
      </c>
      <c r="L250" s="17">
        <f>R250</f>
        <v>0</v>
      </c>
      <c r="M250" s="376"/>
      <c r="N250" s="376"/>
      <c r="O250" s="377"/>
      <c r="P250" s="368" t="str">
        <f>IF(G250="voldaan",3,IF(G250="niet voldaan",0,IF(G250="nvt","","")))</f>
        <v/>
      </c>
      <c r="Q250" s="367" t="str">
        <f>IF(G250="nvt","nvt",IF(P250=3,"uitstekend",IF(P250=0,"niet voldaan","")))</f>
        <v/>
      </c>
      <c r="R250" s="367"/>
      <c r="S250" s="368">
        <f>R250</f>
        <v>0</v>
      </c>
      <c r="T250" s="382"/>
      <c r="U250" s="404"/>
    </row>
    <row r="251" spans="1:21" ht="14.4" x14ac:dyDescent="0.3">
      <c r="A251" s="23"/>
      <c r="B251" s="23"/>
      <c r="C251" s="23"/>
      <c r="D251" s="23"/>
      <c r="E251" s="23"/>
      <c r="F251" s="23"/>
      <c r="G251" s="23"/>
      <c r="H251" s="23"/>
      <c r="I251" s="23"/>
      <c r="J251" s="340"/>
      <c r="K251" s="23"/>
      <c r="L251" s="23"/>
      <c r="M251" s="376"/>
      <c r="N251" s="376"/>
      <c r="O251" s="377"/>
      <c r="P251" s="368"/>
      <c r="Q251" s="367"/>
      <c r="R251" s="367"/>
      <c r="S251" s="368"/>
      <c r="T251" s="382"/>
      <c r="U251" s="404"/>
    </row>
    <row r="252" spans="1:21" customFormat="1" ht="13.8" customHeight="1" x14ac:dyDescent="0.3">
      <c r="A252" s="30"/>
      <c r="B252" s="256"/>
      <c r="C252" s="257" t="str">
        <f>'overzicht alle'!B167</f>
        <v>TOE 2*</v>
      </c>
      <c r="D252" s="257" t="str">
        <f>'overzicht alle'!C167</f>
        <v>Gebruik door derden</v>
      </c>
      <c r="E252" s="257"/>
      <c r="F252" s="258" t="str">
        <f>'overzicht alle'!F167</f>
        <v>/</v>
      </c>
      <c r="G252" s="257"/>
      <c r="H252" s="257"/>
      <c r="I252" s="257"/>
      <c r="J252" s="335"/>
      <c r="K252" s="320" t="str">
        <f>Q252</f>
        <v/>
      </c>
      <c r="L252" s="258"/>
      <c r="M252" s="395" t="str">
        <f>IF(K252="nvt","pass",IF(P252="","",IF(P252&gt;=U252,"pass","niet voldaan")))</f>
        <v/>
      </c>
      <c r="N252" s="364"/>
      <c r="O252" s="368"/>
      <c r="P252" s="368" t="str">
        <f>IFERROR(AVERAGE(P253:P255),"")</f>
        <v/>
      </c>
      <c r="Q252" s="367" t="str">
        <f>IF(AND(Q253="nvt",Q254="nvt"),"nvt",IF(P252="","",IF(P252&lt;1,"niet voldaan",IF(P252&lt;2,"goed",IF(P252&lt;3,"beter","uitstekend")))))</f>
        <v/>
      </c>
      <c r="R252" s="367"/>
      <c r="S252" s="367"/>
      <c r="T252" s="382"/>
      <c r="U252" s="405">
        <f>IF(F252="uitstekend",3,IF(F252="beter",2,IF(F252="goed",1,0)))</f>
        <v>0</v>
      </c>
    </row>
    <row r="253" spans="1:21" ht="14.4" x14ac:dyDescent="0.3">
      <c r="A253" s="112"/>
      <c r="B253" s="31"/>
      <c r="C253" s="4" t="str">
        <f>'overzicht alle'!B168</f>
        <v>TOE 2.1</v>
      </c>
      <c r="D253" s="219" t="str">
        <f>'overzicht alle'!C168</f>
        <v xml:space="preserve"> Toegankelijkheid voor derden</v>
      </c>
      <c r="E253" s="101" t="str">
        <f>'overzicht alle'!E168</f>
        <v>vrij</v>
      </c>
      <c r="F253" s="101" t="str">
        <f>'overzicht alle'!F168</f>
        <v>goed</v>
      </c>
      <c r="G253" s="102"/>
      <c r="H253" s="25"/>
      <c r="I253" s="27"/>
      <c r="J253" s="327" t="str">
        <f t="shared" ref="J253:J254" si="109">P253</f>
        <v/>
      </c>
      <c r="K253" s="34" t="str">
        <f>Q253</f>
        <v/>
      </c>
      <c r="L253" s="17">
        <f>R253</f>
        <v>0</v>
      </c>
      <c r="M253" s="376"/>
      <c r="N253" s="376"/>
      <c r="O253" s="377">
        <f>ROUND(SUM(P253:P254)/2,1)</f>
        <v>0</v>
      </c>
      <c r="P253" s="368" t="str">
        <f>IF(G253="goed",1,IF(G253="beter",2,IF(G253="uitstekend",3,IF(G253="nvt","",""))))</f>
        <v/>
      </c>
      <c r="Q253" s="382" t="str">
        <f>IF(G253="nvt","nvt",IF(J253=0,"niet voldaan",IF(J253=1,"goed",IF(J253=2,"beter",IF(J253=3,"uitstekend","")))))</f>
        <v/>
      </c>
      <c r="R253" s="367"/>
      <c r="S253" s="368">
        <f>R253</f>
        <v>0</v>
      </c>
      <c r="T253" s="382" t="str">
        <f>IF(G253="nvt",0,IF(G253="goed",1,IF(G253="beter",2,IF(G253="uitstekend",3,""))))</f>
        <v/>
      </c>
      <c r="U253" s="404"/>
    </row>
    <row r="254" spans="1:21" ht="14.4" x14ac:dyDescent="0.3">
      <c r="A254" s="112"/>
      <c r="B254" s="31"/>
      <c r="C254" s="4" t="str">
        <f>'overzicht alle'!B169</f>
        <v>TOE2.2*</v>
      </c>
      <c r="D254" s="219" t="str">
        <f>'overzicht alle'!C169</f>
        <v xml:space="preserve">Multifunctioneel project </v>
      </c>
      <c r="E254" s="101" t="str">
        <f>'overzicht alle'!E169</f>
        <v>vrij</v>
      </c>
      <c r="F254" s="101" t="str">
        <f>'overzicht alle'!F169</f>
        <v>beter</v>
      </c>
      <c r="G254" s="102"/>
      <c r="H254" s="25"/>
      <c r="I254" s="27"/>
      <c r="J254" s="327" t="str">
        <f t="shared" si="109"/>
        <v/>
      </c>
      <c r="K254" s="34" t="str">
        <f>Q254</f>
        <v/>
      </c>
      <c r="L254" s="17">
        <f>R254</f>
        <v>0</v>
      </c>
      <c r="M254" s="376"/>
      <c r="N254" s="376"/>
      <c r="O254" s="377"/>
      <c r="P254" s="368" t="str">
        <f>IF(G254="goed",1,IF(G254="beter",2,IF(G254="uitstekend",3,IF(G254="nvt","",""))))</f>
        <v/>
      </c>
      <c r="Q254" s="382" t="str">
        <f>IF(G254="nvt","nvt",IF(J254=0,"niet voldaan",IF(J254=1,"goed",IF(J254=2,"beter",IF(J254=3,"uitstekend","")))))</f>
        <v/>
      </c>
      <c r="R254" s="367"/>
      <c r="S254" s="368">
        <f>R254</f>
        <v>0</v>
      </c>
      <c r="T254" s="382" t="str">
        <f>IF(G254="nvt",0,IF(G254="goed",1,IF(G254="beter",2,IF(G254="uitstekend",3,""))))</f>
        <v/>
      </c>
      <c r="U254" s="404"/>
    </row>
    <row r="255" spans="1:21" ht="14.4" x14ac:dyDescent="0.3">
      <c r="A255" s="23"/>
      <c r="B255" s="23"/>
      <c r="C255" s="17"/>
      <c r="D255" s="23"/>
      <c r="E255" s="23"/>
      <c r="F255" s="23"/>
      <c r="G255" s="23"/>
      <c r="H255" s="23"/>
      <c r="I255" s="23"/>
      <c r="J255" s="340"/>
      <c r="K255" s="23"/>
      <c r="L255" s="23"/>
      <c r="M255" s="376"/>
      <c r="N255" s="376"/>
      <c r="O255" s="377"/>
      <c r="P255" s="368"/>
      <c r="Q255" s="367"/>
      <c r="R255" s="367"/>
      <c r="S255" s="368"/>
      <c r="T255" s="382"/>
      <c r="U255" s="404"/>
    </row>
    <row r="256" spans="1:21" customFormat="1" ht="13.8" customHeight="1" x14ac:dyDescent="0.3">
      <c r="A256" s="30"/>
      <c r="B256" s="256"/>
      <c r="C256" s="257" t="str">
        <f>'overzicht alle'!B170</f>
        <v>BEH 1*</v>
      </c>
      <c r="D256" s="257" t="str">
        <f>'overzicht alle'!C170</f>
        <v>Energiemonitoring</v>
      </c>
      <c r="E256" s="257"/>
      <c r="F256" s="258" t="str">
        <f>'overzicht alle'!F170</f>
        <v>goed</v>
      </c>
      <c r="G256" s="257"/>
      <c r="H256" s="257"/>
      <c r="I256" s="257"/>
      <c r="J256" s="335"/>
      <c r="K256" s="320" t="str">
        <f>Q256</f>
        <v/>
      </c>
      <c r="L256" s="258"/>
      <c r="M256" s="395" t="str">
        <f>IF(K256="nvt","pass",IF(OR(K256="goed",K256="beter",K256="uitstekend"),"pass",IF(K256="","","niet voldaan")))</f>
        <v/>
      </c>
      <c r="N256" s="364"/>
      <c r="O256" s="368"/>
      <c r="P256" s="368" t="str">
        <f>IF(OR(P257=0),0,IFERROR(AVERAGE(P258:P259),""))</f>
        <v/>
      </c>
      <c r="Q256" s="367" t="str" cm="1">
        <f t="array" ref="Q256">IF(AND(P257:P259=""),"",IF(OR(P257&lt;3,Q257="nvt"),"niet voldaan",IF(AND(P257=3,OR(P258="",P258=0),OR(P259="",P259=0)),"goed",IF(AND(P257=3,IFERROR(AVERAGE(P258:P259),0)&lt;=2),"beter","uitstekend"))))</f>
        <v/>
      </c>
      <c r="R256" s="367"/>
      <c r="S256" s="367"/>
      <c r="T256" s="382"/>
      <c r="U256" s="405">
        <f>IF(F256="uitstekend",3,IF(F256="beter",2,IF(F256="goed",1,0)))</f>
        <v>1</v>
      </c>
    </row>
    <row r="257" spans="1:21" ht="14.4" x14ac:dyDescent="0.3">
      <c r="A257" s="112"/>
      <c r="B257" s="31"/>
      <c r="C257" s="4" t="str">
        <f>'overzicht alle'!B171</f>
        <v>BEH 1.1*</v>
      </c>
      <c r="D257" s="219" t="str">
        <f>'overzicht alle'!C171</f>
        <v>Energiemonitoring</v>
      </c>
      <c r="E257" s="101" t="str">
        <f>'overzicht alle'!E171</f>
        <v>verplicht</v>
      </c>
      <c r="F257" s="101" t="str">
        <f>'overzicht alle'!F171</f>
        <v>voldaan</v>
      </c>
      <c r="G257" s="102"/>
      <c r="H257" s="25"/>
      <c r="I257" s="27"/>
      <c r="J257" s="327" t="str">
        <f t="shared" ref="J257:J259" si="110">P257</f>
        <v/>
      </c>
      <c r="K257" s="34" t="str">
        <f>Q257</f>
        <v/>
      </c>
      <c r="L257" s="17">
        <f>R257</f>
        <v>0</v>
      </c>
      <c r="M257" s="376"/>
      <c r="N257" s="376"/>
      <c r="O257" s="377"/>
      <c r="P257" s="368" t="str">
        <f t="shared" ref="P257" si="111">IF(G257="voldaan",3,IF(G257="niet voldaan",0,IF(G257="nvt",0,"")))</f>
        <v/>
      </c>
      <c r="Q257" s="367" t="str">
        <f t="shared" ref="Q257" si="112">IF(G257="nvt","nvt",IF(P257=3,"uitstekend",IF(P257=0,"niet voldaan","")))</f>
        <v/>
      </c>
      <c r="R257" s="367"/>
      <c r="S257" s="368"/>
      <c r="T257" s="382"/>
      <c r="U257" s="404"/>
    </row>
    <row r="258" spans="1:21" ht="14.4" x14ac:dyDescent="0.3">
      <c r="A258" s="112"/>
      <c r="B258" s="31"/>
      <c r="C258" s="4" t="str">
        <f>'overzicht alle'!B172</f>
        <v>BEH 1.2*</v>
      </c>
      <c r="D258" s="219" t="str">
        <f>'overzicht alle'!C172</f>
        <v xml:space="preserve">Visualisatietool </v>
      </c>
      <c r="E258" s="101" t="str">
        <f>'overzicht alle'!E172</f>
        <v>vrij</v>
      </c>
      <c r="F258" s="101" t="str">
        <f>'overzicht alle'!F172</f>
        <v>voldaan</v>
      </c>
      <c r="G258" s="102"/>
      <c r="H258" s="25"/>
      <c r="I258" s="27"/>
      <c r="J258" s="327" t="str">
        <f t="shared" si="110"/>
        <v/>
      </c>
      <c r="K258" s="34" t="str">
        <f>Q258</f>
        <v/>
      </c>
      <c r="L258" s="17">
        <f>R258</f>
        <v>0</v>
      </c>
      <c r="M258" s="376"/>
      <c r="N258" s="376"/>
      <c r="O258" s="377">
        <f>ROUND(SUM(P258:P259)/2,1)</f>
        <v>0</v>
      </c>
      <c r="P258" s="368" t="str">
        <f>IF(G258="voldaan",3,IF(G258="niet voldaan",0,IF(G258="nvt",0,"")))</f>
        <v/>
      </c>
      <c r="Q258" s="367" t="str">
        <f>IF(G258="nvt","nvt",IF(P258=3,"uitstekend",IF(P258=0,"niet voldaan","")))</f>
        <v/>
      </c>
      <c r="R258" s="367"/>
      <c r="S258" s="368"/>
      <c r="T258" s="382"/>
      <c r="U258" s="404"/>
    </row>
    <row r="259" spans="1:21" ht="14.4" x14ac:dyDescent="0.3">
      <c r="A259" s="112"/>
      <c r="B259" s="31"/>
      <c r="C259" s="4" t="str">
        <f>'overzicht alle'!B173</f>
        <v>BEH 1.3*</v>
      </c>
      <c r="D259" s="219" t="str">
        <f>'overzicht alle'!C173</f>
        <v>Gebouwbeheersysteem</v>
      </c>
      <c r="E259" s="101" t="str">
        <f>'overzicht alle'!E173</f>
        <v>vrij</v>
      </c>
      <c r="F259" s="101" t="str">
        <f>'overzicht alle'!F173</f>
        <v>goed</v>
      </c>
      <c r="G259" s="102"/>
      <c r="H259" s="25"/>
      <c r="I259" s="27"/>
      <c r="J259" s="327" t="str">
        <f t="shared" si="110"/>
        <v/>
      </c>
      <c r="K259" s="34" t="str">
        <f>Q259</f>
        <v/>
      </c>
      <c r="L259" s="17">
        <f>R259</f>
        <v>0</v>
      </c>
      <c r="M259" s="376"/>
      <c r="N259" s="376"/>
      <c r="O259" s="377"/>
      <c r="P259" s="368" t="str">
        <f>IF(G259="goed",1,IF(G259="beter",2,IF(G259="uitstekend",3,IF(G259="nvt",0,""))))</f>
        <v/>
      </c>
      <c r="Q259" s="382" t="str">
        <f>IF(G259="nvt","nvt",IF(J259=0,"niet voldaan",IF(J259=1,"goed",IF(J259=2,"beter",IF(J259=3,"uitstekend","")))))</f>
        <v/>
      </c>
      <c r="R259" s="367"/>
      <c r="S259" s="368">
        <f>R259</f>
        <v>0</v>
      </c>
      <c r="T259" s="382"/>
      <c r="U259" s="404"/>
    </row>
    <row r="260" spans="1:21" ht="14.4" x14ac:dyDescent="0.3">
      <c r="A260" s="23"/>
      <c r="B260" s="23"/>
      <c r="C260" s="17"/>
      <c r="D260" s="23"/>
      <c r="E260" s="23"/>
      <c r="F260" s="23"/>
      <c r="G260" s="23"/>
      <c r="H260" s="24"/>
      <c r="I260" s="23"/>
      <c r="J260" s="340"/>
      <c r="K260" s="23"/>
      <c r="L260" s="23"/>
      <c r="M260" s="376"/>
      <c r="N260" s="376"/>
      <c r="O260" s="377"/>
      <c r="P260" s="368"/>
      <c r="Q260" s="367"/>
      <c r="R260" s="367"/>
      <c r="S260" s="368"/>
      <c r="T260" s="382"/>
      <c r="U260" s="404"/>
    </row>
    <row r="261" spans="1:21" customFormat="1" ht="13.8" customHeight="1" x14ac:dyDescent="0.3">
      <c r="A261" s="30"/>
      <c r="B261" s="256"/>
      <c r="C261" s="257" t="str">
        <f>'overzicht alle'!B174</f>
        <v>BEH 2*</v>
      </c>
      <c r="D261" s="257" t="str">
        <f>'overzicht alle'!C174</f>
        <v>kwaliteit opvolging</v>
      </c>
      <c r="E261" s="257"/>
      <c r="F261" s="258" t="str">
        <f>'overzicht alle'!F174</f>
        <v>goed</v>
      </c>
      <c r="G261" s="257"/>
      <c r="H261" s="257"/>
      <c r="I261" s="257"/>
      <c r="J261" s="335" t="str">
        <f>P261</f>
        <v/>
      </c>
      <c r="K261" s="320" t="str">
        <f>Q261</f>
        <v/>
      </c>
      <c r="L261" s="258"/>
      <c r="M261" s="395" t="str">
        <f>IF(K261="nvt","pass",IF(P261="","",IF(P261&gt;=U261,"pass","niet voldaan")))</f>
        <v/>
      </c>
      <c r="N261" s="364"/>
      <c r="O261" s="368"/>
      <c r="P261" s="368" t="str">
        <f>IF(OR(P262=0,P264=0,P265=0),0,IFERROR(AVERAGE(P262:P265),""))</f>
        <v/>
      </c>
      <c r="Q261" s="367" t="str">
        <f>IF(P261="","",IF(P261&lt;1,"niet voldaan",IF(P261&lt;2.6,"goed",IF(P261&lt;3,"beter","uitstekend"))))</f>
        <v/>
      </c>
      <c r="R261" s="367"/>
      <c r="S261" s="367">
        <f>R261</f>
        <v>0</v>
      </c>
      <c r="T261" s="382"/>
      <c r="U261" s="405">
        <f>IF(F261="uitstekend",3,IF(F261="beter",2,IF(F261="goed",1,0)))</f>
        <v>1</v>
      </c>
    </row>
    <row r="262" spans="1:21" customFormat="1" ht="13.8" customHeight="1" x14ac:dyDescent="0.3">
      <c r="A262" s="30"/>
      <c r="B262" s="31"/>
      <c r="C262" s="4" t="str">
        <f>'overzicht alle'!B175</f>
        <v>BEH 2.1</v>
      </c>
      <c r="D262" s="219" t="str">
        <f>'overzicht alle'!C175</f>
        <v>Energieprestatie testen</v>
      </c>
      <c r="E262" s="101" t="str">
        <f>'overzicht alle'!E175</f>
        <v>verplicht</v>
      </c>
      <c r="F262" s="101" t="str">
        <f>'overzicht alle'!F175</f>
        <v>voldaan</v>
      </c>
      <c r="G262" s="102"/>
      <c r="H262" s="22"/>
      <c r="I262" s="30"/>
      <c r="J262" s="327" t="str">
        <f t="shared" ref="J262:J265" si="113">P262</f>
        <v/>
      </c>
      <c r="K262" s="242" t="str">
        <f>Q262</f>
        <v/>
      </c>
      <c r="L262" s="242">
        <f>R262</f>
        <v>0</v>
      </c>
      <c r="M262" s="364"/>
      <c r="N262" s="364"/>
      <c r="O262" s="368"/>
      <c r="P262" s="368" t="str">
        <f t="shared" ref="P262" si="114">IF(G262="voldaan",3,IF(G262="niet voldaan",0,IF(G262="nvt",0,"")))</f>
        <v/>
      </c>
      <c r="Q262" s="367" t="str">
        <f t="shared" ref="Q262" si="115">IF(G262="nvt","nvt",IF(P262=3,"uitstekend",IF(P262=0,"niet voldaan","")))</f>
        <v/>
      </c>
      <c r="R262" s="367"/>
      <c r="S262" s="368">
        <f>R262</f>
        <v>0</v>
      </c>
      <c r="T262" s="382"/>
      <c r="U262" s="405"/>
    </row>
    <row r="263" spans="1:21" ht="14.4" x14ac:dyDescent="0.3">
      <c r="A263" s="112"/>
      <c r="B263" s="31"/>
      <c r="C263" s="4" t="str">
        <f>'overzicht alle'!B176</f>
        <v>BEH 2.2</v>
      </c>
      <c r="D263" s="219" t="str">
        <f>'overzicht alle'!C176</f>
        <v>Waterkwaliteit testen</v>
      </c>
      <c r="E263" s="101" t="str">
        <f>'overzicht alle'!E176</f>
        <v>vrij</v>
      </c>
      <c r="F263" s="101" t="str">
        <f>'overzicht alle'!F176</f>
        <v>voldaan</v>
      </c>
      <c r="G263" s="102"/>
      <c r="H263" s="106"/>
      <c r="I263" s="1"/>
      <c r="J263" s="327" t="str">
        <f t="shared" si="113"/>
        <v/>
      </c>
      <c r="K263" s="242" t="str">
        <f t="shared" ref="K263:L265" si="116">Q263</f>
        <v/>
      </c>
      <c r="L263" s="242">
        <f t="shared" si="116"/>
        <v>0</v>
      </c>
      <c r="M263" s="376"/>
      <c r="N263" s="376"/>
      <c r="O263" s="377"/>
      <c r="P263" s="368" t="str">
        <f>IF(G263="voldaan",3,IF(G263="niet voldaan",0,IF(G263="nvt","","")))</f>
        <v/>
      </c>
      <c r="Q263" s="367" t="str">
        <f>IF(G263="nvt","nvt",IF(P263=3,"uitstekend",IF(P263=0,"niet voldaan","")))</f>
        <v/>
      </c>
      <c r="R263" s="367"/>
      <c r="S263" s="368">
        <f>R263</f>
        <v>0</v>
      </c>
      <c r="T263" s="382"/>
      <c r="U263" s="404"/>
    </row>
    <row r="264" spans="1:21" ht="14.4" x14ac:dyDescent="0.3">
      <c r="A264" s="112"/>
      <c r="B264" s="31"/>
      <c r="C264" s="4" t="str">
        <f>'overzicht alle'!B177</f>
        <v>BEH 2.3</v>
      </c>
      <c r="D264" s="219" t="str">
        <f>'overzicht alle'!C177</f>
        <v>Luchtkwaliteit testen</v>
      </c>
      <c r="E264" s="101" t="str">
        <f>'overzicht alle'!E177</f>
        <v>verplicht</v>
      </c>
      <c r="F264" s="101" t="str">
        <f>'overzicht alle'!F177</f>
        <v>goed</v>
      </c>
      <c r="G264" s="102"/>
      <c r="H264" s="107"/>
      <c r="I264" s="1"/>
      <c r="J264" s="327" t="str">
        <f t="shared" si="113"/>
        <v/>
      </c>
      <c r="K264" s="242" t="str">
        <f t="shared" si="116"/>
        <v/>
      </c>
      <c r="L264" s="242">
        <f t="shared" si="116"/>
        <v>0</v>
      </c>
      <c r="M264" s="376"/>
      <c r="N264" s="376"/>
      <c r="O264" s="377"/>
      <c r="P264" s="368" t="str">
        <f>IF(G264="goed",1,IF(G264="beter",2,IF(G264="uitstekend",3,IF(G264="nvt",0,""))))</f>
        <v/>
      </c>
      <c r="Q264" s="383" t="str">
        <f>IF(G264="nvt","nvt",IF(J264=0,"niet voldaan",IF(J264=1,"goed",IF(J264=2,"beter",IF(J264=3,"uitstekend","")))))</f>
        <v/>
      </c>
      <c r="R264" s="367"/>
      <c r="S264" s="368">
        <f>R264</f>
        <v>0</v>
      </c>
      <c r="T264" s="382" t="str">
        <f>IF(G264="nvt",0,IF(G264="goed",1,IF(G264="beter",2,IF(G264="uitstekend",3,""))))</f>
        <v/>
      </c>
      <c r="U264" s="404"/>
    </row>
    <row r="265" spans="1:21" ht="14.4" x14ac:dyDescent="0.3">
      <c r="A265" s="112"/>
      <c r="B265" s="31"/>
      <c r="C265" s="4" t="str">
        <f>'overzicht alle'!B178</f>
        <v>BEH 2.4</v>
      </c>
      <c r="D265" s="219" t="str">
        <f>'overzicht alle'!C178</f>
        <v>Opleiding i.f.v. beheer</v>
      </c>
      <c r="E265" s="101" t="str">
        <f>'overzicht alle'!E178</f>
        <v>verplicht</v>
      </c>
      <c r="F265" s="101" t="str">
        <f>'overzicht alle'!F178</f>
        <v>voldaan</v>
      </c>
      <c r="G265" s="102"/>
      <c r="H265" s="108"/>
      <c r="I265" s="1"/>
      <c r="J265" s="327" t="str">
        <f t="shared" si="113"/>
        <v/>
      </c>
      <c r="K265" s="242" t="str">
        <f t="shared" si="116"/>
        <v/>
      </c>
      <c r="L265" s="242">
        <f t="shared" si="116"/>
        <v>0</v>
      </c>
      <c r="M265" s="376"/>
      <c r="N265" s="376"/>
      <c r="O265" s="377"/>
      <c r="P265" s="368" t="str">
        <f t="shared" ref="P265" si="117">IF(G265="voldaan",3,IF(G265="niet voldaan",0,IF(G265="nvt",0,"")))</f>
        <v/>
      </c>
      <c r="Q265" s="367" t="str">
        <f t="shared" ref="Q265" si="118">IF(G265="nvt","nvt",IF(P265=3,"uitstekend",IF(P265=0,"niet voldaan","")))</f>
        <v/>
      </c>
      <c r="R265" s="367"/>
      <c r="S265" s="368">
        <f>R265</f>
        <v>0</v>
      </c>
      <c r="T265" s="382"/>
      <c r="U265" s="404"/>
    </row>
    <row r="266" spans="1:21" ht="14.4" x14ac:dyDescent="0.3">
      <c r="A266" s="112"/>
      <c r="B266" s="11"/>
      <c r="C266" s="11"/>
      <c r="D266" s="11"/>
      <c r="E266" s="11"/>
      <c r="F266" s="11"/>
      <c r="G266" s="11"/>
      <c r="H266" s="11"/>
      <c r="I266" s="11"/>
      <c r="J266" s="342"/>
      <c r="K266" s="11"/>
      <c r="L266" s="11"/>
      <c r="M266" s="357"/>
      <c r="N266" s="376"/>
      <c r="O266" s="377"/>
      <c r="P266" s="377"/>
      <c r="Q266" s="378"/>
      <c r="R266" s="378"/>
      <c r="S266" s="378"/>
      <c r="T266" s="392"/>
      <c r="U266" s="404"/>
    </row>
    <row r="267" spans="1:21" ht="14.4" x14ac:dyDescent="0.3">
      <c r="A267" s="109"/>
      <c r="B267" s="11"/>
      <c r="C267" s="11"/>
      <c r="D267" s="11"/>
      <c r="E267" s="11"/>
      <c r="F267" s="11"/>
      <c r="G267" s="11"/>
      <c r="H267" s="11"/>
      <c r="I267" s="11"/>
      <c r="J267" s="342"/>
      <c r="K267" s="11"/>
      <c r="L267" s="11"/>
      <c r="M267" s="357"/>
      <c r="N267" s="372"/>
      <c r="O267" s="377"/>
      <c r="P267" s="377"/>
      <c r="Q267" s="378" t="str">
        <f>IF(G279="","",IF(G279&lt;1,"niet voldaan",IF(G279&lt;2,"goed",IF(G279&lt;2.7,"beter","uitstekend"))))</f>
        <v/>
      </c>
      <c r="R267" s="378"/>
      <c r="S267" s="378"/>
      <c r="T267" s="392"/>
      <c r="U267" s="404"/>
    </row>
    <row r="268" spans="1:21" ht="14.4" x14ac:dyDescent="0.3">
      <c r="A268" s="112"/>
      <c r="B268" s="11"/>
      <c r="C268" s="11"/>
      <c r="D268" s="11"/>
      <c r="E268" s="11"/>
      <c r="F268" s="11"/>
      <c r="G268" s="11"/>
      <c r="H268" s="11"/>
      <c r="I268" s="11"/>
      <c r="J268" s="342"/>
      <c r="K268" s="11"/>
      <c r="L268" s="11"/>
      <c r="M268" s="357"/>
      <c r="N268" s="376"/>
      <c r="O268" s="377"/>
      <c r="P268" s="377"/>
      <c r="Q268" s="378"/>
      <c r="R268" s="378"/>
      <c r="S268" s="378"/>
      <c r="T268" s="392"/>
      <c r="U268" s="404"/>
    </row>
    <row r="269" spans="1:21" ht="14.4" x14ac:dyDescent="0.3">
      <c r="A269" s="112"/>
      <c r="B269" s="11"/>
      <c r="C269" s="11"/>
      <c r="D269" s="11"/>
      <c r="E269" s="11"/>
      <c r="F269" s="11"/>
      <c r="G269" s="11"/>
      <c r="H269" s="11"/>
      <c r="I269" s="11"/>
      <c r="J269" s="342"/>
      <c r="K269" s="11"/>
      <c r="L269" s="11"/>
      <c r="M269" s="357"/>
      <c r="N269" s="376"/>
      <c r="O269" s="377"/>
      <c r="P269" s="377"/>
      <c r="Q269" s="378"/>
      <c r="R269" s="378"/>
      <c r="S269" s="378"/>
      <c r="T269" s="392"/>
      <c r="U269" s="404"/>
    </row>
    <row r="270" spans="1:21" ht="14.4" x14ac:dyDescent="0.3">
      <c r="A270" s="112"/>
      <c r="B270" s="11"/>
      <c r="C270" s="11"/>
      <c r="D270" s="11"/>
      <c r="E270" s="11"/>
      <c r="F270" s="11"/>
      <c r="G270" s="11"/>
      <c r="H270" s="11"/>
      <c r="I270" s="11"/>
      <c r="J270" s="342"/>
      <c r="K270" s="11"/>
      <c r="L270" s="11"/>
      <c r="M270" s="357"/>
      <c r="N270" s="376"/>
      <c r="O270" s="377"/>
      <c r="P270" s="377"/>
      <c r="Q270" s="378"/>
      <c r="R270" s="378"/>
      <c r="S270" s="378"/>
      <c r="T270" s="392"/>
      <c r="U270" s="404"/>
    </row>
    <row r="271" spans="1:21" ht="14.4" x14ac:dyDescent="0.3">
      <c r="A271" s="112"/>
      <c r="B271" s="11"/>
      <c r="C271" s="11"/>
      <c r="D271" s="11"/>
      <c r="E271" s="11"/>
      <c r="F271" s="11"/>
      <c r="G271" s="11"/>
      <c r="H271" s="11"/>
      <c r="I271" s="11"/>
      <c r="J271" s="342"/>
      <c r="K271" s="11"/>
      <c r="L271" s="11"/>
      <c r="M271" s="357"/>
      <c r="N271" s="376"/>
      <c r="O271" s="377"/>
      <c r="P271" s="377"/>
      <c r="Q271" s="378"/>
      <c r="R271" s="378"/>
      <c r="S271" s="378"/>
      <c r="T271" s="392"/>
      <c r="U271" s="404"/>
    </row>
    <row r="272" spans="1:21" ht="14.4" x14ac:dyDescent="0.3">
      <c r="A272" s="112"/>
      <c r="B272" s="11"/>
      <c r="C272" s="11"/>
      <c r="D272" s="11"/>
      <c r="E272" s="11"/>
      <c r="F272" s="11"/>
      <c r="G272" s="11"/>
      <c r="H272" s="11"/>
      <c r="I272" s="11"/>
      <c r="J272" s="342"/>
      <c r="K272" s="11"/>
      <c r="L272" s="11"/>
      <c r="M272" s="357"/>
      <c r="N272" s="376"/>
      <c r="O272" s="377"/>
      <c r="P272" s="377"/>
      <c r="Q272" s="378"/>
      <c r="R272" s="378"/>
      <c r="S272" s="378"/>
      <c r="T272" s="392"/>
      <c r="U272" s="404"/>
    </row>
    <row r="273" spans="1:21" ht="14.4" x14ac:dyDescent="0.3">
      <c r="A273" s="112"/>
      <c r="B273" s="11"/>
      <c r="C273" s="11"/>
      <c r="D273" s="11"/>
      <c r="E273" s="11"/>
      <c r="F273" s="11"/>
      <c r="G273" s="11"/>
      <c r="H273" s="11"/>
      <c r="I273" s="11"/>
      <c r="J273" s="342"/>
      <c r="K273" s="11"/>
      <c r="L273" s="11"/>
      <c r="M273" s="357"/>
      <c r="N273" s="376"/>
      <c r="O273" s="377"/>
      <c r="P273" s="377"/>
      <c r="Q273" s="377"/>
      <c r="R273" s="378"/>
      <c r="S273" s="378"/>
      <c r="T273" s="392"/>
      <c r="U273" s="404"/>
    </row>
    <row r="274" spans="1:21" ht="14.4" x14ac:dyDescent="0.3">
      <c r="A274" s="112"/>
      <c r="B274" s="11"/>
      <c r="C274" s="11"/>
      <c r="D274" s="11"/>
      <c r="E274" s="11"/>
      <c r="F274" s="11"/>
      <c r="G274" s="11"/>
      <c r="H274" s="11"/>
      <c r="I274" s="11"/>
      <c r="J274" s="342"/>
      <c r="K274" s="11"/>
      <c r="L274" s="11"/>
      <c r="M274" s="357"/>
      <c r="N274" s="376"/>
      <c r="O274" s="377"/>
      <c r="P274" s="377"/>
      <c r="Q274" s="378"/>
      <c r="R274" s="378"/>
      <c r="S274" s="378"/>
      <c r="T274" s="392"/>
      <c r="U274" s="404"/>
    </row>
    <row r="275" spans="1:21" ht="14.4" x14ac:dyDescent="0.3">
      <c r="A275" s="112"/>
      <c r="B275" s="11"/>
      <c r="C275" s="11"/>
      <c r="D275" s="11"/>
      <c r="E275" s="11"/>
      <c r="F275" s="11"/>
      <c r="G275" s="11"/>
      <c r="H275" s="11"/>
      <c r="I275" s="11"/>
      <c r="J275" s="342"/>
      <c r="K275" s="11"/>
      <c r="L275" s="11"/>
      <c r="M275" s="357"/>
      <c r="N275" s="376"/>
      <c r="O275" s="377"/>
      <c r="P275" s="377"/>
      <c r="Q275" s="378"/>
      <c r="R275" s="378"/>
      <c r="S275" s="378"/>
      <c r="T275" s="392"/>
      <c r="U275" s="404"/>
    </row>
    <row r="276" spans="1:21" ht="14.4" x14ac:dyDescent="0.3">
      <c r="A276" s="112"/>
      <c r="B276" s="11"/>
      <c r="C276" s="11"/>
      <c r="D276" s="11"/>
      <c r="E276" s="11"/>
      <c r="F276" s="11"/>
      <c r="G276" s="11"/>
      <c r="H276" s="11"/>
      <c r="I276" s="11"/>
      <c r="J276" s="342"/>
      <c r="K276" s="11"/>
      <c r="L276" s="11"/>
      <c r="M276" s="357"/>
      <c r="N276" s="376"/>
      <c r="O276" s="377"/>
      <c r="P276" s="377"/>
      <c r="Q276" s="378"/>
      <c r="R276" s="378"/>
      <c r="S276" s="378"/>
      <c r="T276" s="392"/>
      <c r="U276" s="404"/>
    </row>
    <row r="277" spans="1:21" ht="14.4" x14ac:dyDescent="0.3">
      <c r="A277" s="112"/>
      <c r="B277" s="11"/>
      <c r="C277" s="11"/>
      <c r="D277" s="11"/>
      <c r="E277" s="11"/>
      <c r="F277" s="11"/>
      <c r="G277" s="11"/>
      <c r="H277" s="11"/>
      <c r="I277" s="11"/>
      <c r="J277" s="342"/>
      <c r="K277" s="11"/>
      <c r="L277" s="11"/>
      <c r="M277" s="357"/>
      <c r="N277" s="376"/>
      <c r="O277" s="377"/>
      <c r="P277" s="377"/>
      <c r="Q277" s="378"/>
      <c r="R277" s="378"/>
      <c r="S277" s="378"/>
      <c r="T277" s="392"/>
      <c r="U277" s="404"/>
    </row>
    <row r="278" spans="1:21" ht="14.4" x14ac:dyDescent="0.3">
      <c r="A278" s="112"/>
      <c r="B278" s="11"/>
      <c r="C278" s="11"/>
      <c r="D278" s="11"/>
      <c r="E278" s="11"/>
      <c r="F278" s="11"/>
      <c r="G278" s="11"/>
      <c r="H278" s="11"/>
      <c r="I278" s="11"/>
      <c r="J278" s="342"/>
      <c r="K278" s="11"/>
      <c r="L278" s="11"/>
      <c r="M278" s="357"/>
      <c r="N278" s="376"/>
      <c r="O278" s="377"/>
      <c r="P278" s="377"/>
      <c r="Q278" s="378"/>
      <c r="R278" s="378"/>
      <c r="S278" s="378"/>
      <c r="T278" s="392"/>
      <c r="U278" s="404"/>
    </row>
    <row r="279" spans="1:21" ht="14.4" x14ac:dyDescent="0.3">
      <c r="A279" s="112"/>
      <c r="B279" s="11"/>
      <c r="C279" s="11"/>
      <c r="D279" s="11"/>
      <c r="E279" s="11"/>
      <c r="F279" s="11"/>
      <c r="G279" s="11"/>
      <c r="H279" s="11"/>
      <c r="I279" s="11"/>
      <c r="J279" s="342"/>
      <c r="K279" s="11"/>
      <c r="L279" s="11"/>
      <c r="M279" s="357"/>
      <c r="N279" s="376"/>
      <c r="O279" s="377"/>
      <c r="P279" s="377"/>
      <c r="Q279" s="377" t="str">
        <f>IFERROR((Q273+Q277)/Q272,"")</f>
        <v/>
      </c>
      <c r="R279" s="378"/>
      <c r="S279" s="378"/>
      <c r="T279" s="392"/>
      <c r="U279" s="404"/>
    </row>
    <row r="280" spans="1:21" ht="14.4" x14ac:dyDescent="0.3">
      <c r="A280" s="112"/>
      <c r="B280" s="11"/>
      <c r="C280" s="7"/>
      <c r="D280" s="33"/>
      <c r="E280" s="33"/>
      <c r="F280" s="33"/>
      <c r="G280" s="33"/>
      <c r="H280" s="33"/>
      <c r="I280" s="33"/>
      <c r="J280" s="343"/>
      <c r="K280" s="33"/>
      <c r="L280" s="5"/>
      <c r="M280" s="353"/>
      <c r="N280" s="376"/>
      <c r="O280" s="377"/>
      <c r="P280" s="377"/>
      <c r="Q280" s="378"/>
      <c r="R280" s="378"/>
      <c r="S280" s="378"/>
      <c r="T280" s="392"/>
      <c r="U280" s="404"/>
    </row>
    <row r="281" spans="1:21" ht="14.4" x14ac:dyDescent="0.3">
      <c r="B281" s="11"/>
    </row>
    <row r="282" spans="1:21" ht="14.4" x14ac:dyDescent="0.3"/>
  </sheetData>
  <mergeCells count="1">
    <mergeCell ref="B4:C4"/>
  </mergeCells>
  <conditionalFormatting sqref="E15:G15 E12:E14 E17">
    <cfRule type="cellIs" dxfId="1352" priority="4528" operator="equal">
      <formula>"voldaan"</formula>
    </cfRule>
  </conditionalFormatting>
  <conditionalFormatting sqref="E15:G15 E173 E206:E207 E152:F152 E136 E80:F87 E12:E14 E17 E149:E151 E154:F154 E156:F156 E158:F158 E160:F160 E162:F162">
    <cfRule type="cellIs" dxfId="1351" priority="4529" operator="equal">
      <formula>"uitstekend"</formula>
    </cfRule>
    <cfRule type="cellIs" dxfId="1350" priority="4530" operator="equal">
      <formula>"goed"</formula>
    </cfRule>
    <cfRule type="cellIs" dxfId="1349" priority="4531" operator="equal">
      <formula>"niet voldaan"</formula>
    </cfRule>
    <cfRule type="expression" dxfId="1348" priority="4532">
      <formula>E12="beter"</formula>
    </cfRule>
  </conditionalFormatting>
  <conditionalFormatting sqref="E15:G15 E173 E206:E207 E152:F152 E136 E80:F87 E12:E14 E17 E149:E151 E154:F154 E156:F156 E158:F158 E160:F160 E162:F162">
    <cfRule type="cellIs" dxfId="1347" priority="4533" operator="equal">
      <formula>"vrij"</formula>
    </cfRule>
    <cfRule type="cellIs" dxfId="1346" priority="4534" operator="equal">
      <formula>"verplicht"</formula>
    </cfRule>
  </conditionalFormatting>
  <conditionalFormatting sqref="B55 I55 I65 I75 I61:I62 I68:I69 B58 B61:B62 B65 B68:B69 B75 I71:I72 I58">
    <cfRule type="expression" dxfId="1345" priority="4526">
      <formula>nBIN1=FALSE</formula>
    </cfRule>
  </conditionalFormatting>
  <conditionalFormatting sqref="E34:G34">
    <cfRule type="expression" dxfId="1344" priority="4517">
      <formula>nBIN1=FALSE</formula>
    </cfRule>
  </conditionalFormatting>
  <conditionalFormatting sqref="A34:B34">
    <cfRule type="expression" dxfId="1343" priority="4516">
      <formula>nBIN1=FALSE</formula>
    </cfRule>
  </conditionalFormatting>
  <conditionalFormatting sqref="B80">
    <cfRule type="expression" dxfId="1342" priority="4507">
      <formula>nBIN1=FALSE</formula>
    </cfRule>
  </conditionalFormatting>
  <conditionalFormatting sqref="A44:B44">
    <cfRule type="expression" dxfId="1341" priority="4515">
      <formula>nBIN1=FALSE</formula>
    </cfRule>
  </conditionalFormatting>
  <conditionalFormatting sqref="I80">
    <cfRule type="expression" dxfId="1340" priority="4506">
      <formula>nBIN1=FALSE</formula>
    </cfRule>
  </conditionalFormatting>
  <conditionalFormatting sqref="G10 E9">
    <cfRule type="cellIs" dxfId="1339" priority="4508" operator="equal">
      <formula>"voldaan"</formula>
    </cfRule>
    <cfRule type="cellIs" dxfId="1338" priority="4509" operator="equal">
      <formula>"uitstekend"</formula>
    </cfRule>
    <cfRule type="cellIs" dxfId="1337" priority="4510" operator="equal">
      <formula>"goed"</formula>
    </cfRule>
    <cfRule type="cellIs" dxfId="1336" priority="4511" operator="equal">
      <formula>"niet voldaan"</formula>
    </cfRule>
    <cfRule type="expression" dxfId="1335" priority="4512">
      <formula>E9="beter"</formula>
    </cfRule>
    <cfRule type="cellIs" dxfId="1334" priority="4513" operator="equal">
      <formula>"vrij"</formula>
    </cfRule>
    <cfRule type="cellIs" dxfId="1333" priority="4514" operator="equal">
      <formula>"verplicht"</formula>
    </cfRule>
  </conditionalFormatting>
  <conditionalFormatting sqref="E90:F93 E113:E122 E132 E135 E141 E144:E146 E103:F103 E96:E100 E109:F109 E108 E107:F107 E105:F105">
    <cfRule type="cellIs" dxfId="1332" priority="4504" operator="equal">
      <formula>"vrij"</formula>
    </cfRule>
    <cfRule type="cellIs" dxfId="1331" priority="4505" operator="equal">
      <formula>"verplicht"</formula>
    </cfRule>
  </conditionalFormatting>
  <conditionalFormatting sqref="B96:B100">
    <cfRule type="expression" dxfId="1330" priority="4501">
      <formula>nBIN1=FALSE</formula>
    </cfRule>
  </conditionalFormatting>
  <conditionalFormatting sqref="I102:I110 I96:I100">
    <cfRule type="expression" dxfId="1329" priority="4500">
      <formula>nBIN1=FALSE</formula>
    </cfRule>
  </conditionalFormatting>
  <conditionalFormatting sqref="I132">
    <cfRule type="expression" dxfId="1328" priority="4496">
      <formula>nBIN1=FALSE</formula>
    </cfRule>
  </conditionalFormatting>
  <conditionalFormatting sqref="B132">
    <cfRule type="expression" dxfId="1327" priority="4497">
      <formula>nBIN1=FALSE</formula>
    </cfRule>
  </conditionalFormatting>
  <conditionalFormatting sqref="I90:I93">
    <cfRule type="expression" dxfId="1326" priority="4502">
      <formula>nBIN1=FALSE</formula>
    </cfRule>
  </conditionalFormatting>
  <conditionalFormatting sqref="B113:B122">
    <cfRule type="expression" dxfId="1325" priority="4499">
      <formula>nBIN1=FALSE</formula>
    </cfRule>
  </conditionalFormatting>
  <conditionalFormatting sqref="I113:I122">
    <cfRule type="expression" dxfId="1324" priority="4498">
      <formula>nBIN1=FALSE</formula>
    </cfRule>
  </conditionalFormatting>
  <conditionalFormatting sqref="B90:B93">
    <cfRule type="expression" dxfId="1323" priority="4503">
      <formula>nBIN1=FALSE</formula>
    </cfRule>
  </conditionalFormatting>
  <conditionalFormatting sqref="B135:B136">
    <cfRule type="expression" dxfId="1322" priority="4495">
      <formula>nBIN1=FALSE</formula>
    </cfRule>
  </conditionalFormatting>
  <conditionalFormatting sqref="I135">
    <cfRule type="expression" dxfId="1321" priority="4494">
      <formula>nBIN1=FALSE</formula>
    </cfRule>
  </conditionalFormatting>
  <conditionalFormatting sqref="B144:B146">
    <cfRule type="expression" dxfId="1320" priority="4493">
      <formula>nBIN1=FALSE</formula>
    </cfRule>
  </conditionalFormatting>
  <conditionalFormatting sqref="I144:I146">
    <cfRule type="expression" dxfId="1319" priority="4492">
      <formula>nBIN1=FALSE</formula>
    </cfRule>
  </conditionalFormatting>
  <conditionalFormatting sqref="B141">
    <cfRule type="expression" dxfId="1318" priority="4491">
      <formula>nBIN1=FALSE</formula>
    </cfRule>
  </conditionalFormatting>
  <conditionalFormatting sqref="I141">
    <cfRule type="expression" dxfId="1317" priority="4490">
      <formula>nBIN1=FALSE</formula>
    </cfRule>
  </conditionalFormatting>
  <conditionalFormatting sqref="I188:I189">
    <cfRule type="expression" dxfId="1316" priority="4473">
      <formula>nBIN1=FALSE</formula>
    </cfRule>
  </conditionalFormatting>
  <conditionalFormatting sqref="B188:B189">
    <cfRule type="expression" dxfId="1315" priority="4474">
      <formula>nBIN1=FALSE</formula>
    </cfRule>
  </conditionalFormatting>
  <conditionalFormatting sqref="E212:E214 E205 E195:E196 E192 E188:E189 E183:E185 E168 E171:E172 E178:E180 E225:E228 E231:F232 E199:E202 E219:E222">
    <cfRule type="cellIs" dxfId="1314" priority="4483" operator="equal">
      <formula>"uitstekend"</formula>
    </cfRule>
    <cfRule type="cellIs" dxfId="1313" priority="4484" operator="equal">
      <formula>"goed"</formula>
    </cfRule>
    <cfRule type="cellIs" dxfId="1312" priority="4485" operator="equal">
      <formula>"niet voldaan"</formula>
    </cfRule>
    <cfRule type="expression" dxfId="1311" priority="4486">
      <formula>E168="beter"</formula>
    </cfRule>
  </conditionalFormatting>
  <conditionalFormatting sqref="E212:E214 E205 E195:E196 E192 E188:E189 E183:E185 E168 E171:E172 E178:E180 E225:E228 E231:F232 E199:E202 E219:E222">
    <cfRule type="cellIs" dxfId="1310" priority="4487" operator="equal">
      <formula>"vrij"</formula>
    </cfRule>
    <cfRule type="cellIs" dxfId="1309" priority="4488" operator="equal">
      <formula>"verplicht"</formula>
    </cfRule>
  </conditionalFormatting>
  <conditionalFormatting sqref="B168">
    <cfRule type="expression" dxfId="1308" priority="4482">
      <formula>nBIN1=FALSE</formula>
    </cfRule>
  </conditionalFormatting>
  <conditionalFormatting sqref="I168">
    <cfRule type="expression" dxfId="1307" priority="4481">
      <formula>nBIN1=FALSE</formula>
    </cfRule>
  </conditionalFormatting>
  <conditionalFormatting sqref="B171:B173">
    <cfRule type="expression" dxfId="1306" priority="4480">
      <formula>nBIN1=FALSE</formula>
    </cfRule>
  </conditionalFormatting>
  <conditionalFormatting sqref="I171:I172">
    <cfRule type="expression" dxfId="1305" priority="4479">
      <formula>nBIN1=FALSE</formula>
    </cfRule>
  </conditionalFormatting>
  <conditionalFormatting sqref="B178:B180">
    <cfRule type="expression" dxfId="1304" priority="4478">
      <formula>nBIN1=FALSE</formula>
    </cfRule>
  </conditionalFormatting>
  <conditionalFormatting sqref="I178:I180">
    <cfRule type="expression" dxfId="1303" priority="4477">
      <formula>nBIN1=FALSE</formula>
    </cfRule>
  </conditionalFormatting>
  <conditionalFormatting sqref="B183:B185">
    <cfRule type="expression" dxfId="1302" priority="4476">
      <formula>nBIN1=FALSE</formula>
    </cfRule>
  </conditionalFormatting>
  <conditionalFormatting sqref="I183:I185">
    <cfRule type="expression" dxfId="1301" priority="4475">
      <formula>nBIN1=FALSE</formula>
    </cfRule>
  </conditionalFormatting>
  <conditionalFormatting sqref="B192">
    <cfRule type="expression" dxfId="1300" priority="4472">
      <formula>nBIN1=FALSE</formula>
    </cfRule>
  </conditionalFormatting>
  <conditionalFormatting sqref="I192">
    <cfRule type="expression" dxfId="1299" priority="4471">
      <formula>nBIN1=FALSE</formula>
    </cfRule>
  </conditionalFormatting>
  <conditionalFormatting sqref="I201:I202">
    <cfRule type="expression" dxfId="1298" priority="4465">
      <formula>nBIN1=FALSE</formula>
    </cfRule>
  </conditionalFormatting>
  <conditionalFormatting sqref="B201:B202">
    <cfRule type="expression" dxfId="1297" priority="4466">
      <formula>nBIN1=FALSE</formula>
    </cfRule>
  </conditionalFormatting>
  <conditionalFormatting sqref="B195:B196">
    <cfRule type="expression" dxfId="1296" priority="4470">
      <formula>nBIN1=FALSE</formula>
    </cfRule>
  </conditionalFormatting>
  <conditionalFormatting sqref="I195:I196">
    <cfRule type="expression" dxfId="1295" priority="4469">
      <formula>nBIN1=FALSE</formula>
    </cfRule>
  </conditionalFormatting>
  <conditionalFormatting sqref="B199:B200">
    <cfRule type="expression" dxfId="1294" priority="4468">
      <formula>nBIN1=FALSE</formula>
    </cfRule>
  </conditionalFormatting>
  <conditionalFormatting sqref="I199:I200">
    <cfRule type="expression" dxfId="1293" priority="4467">
      <formula>nBIN1=FALSE</formula>
    </cfRule>
  </conditionalFormatting>
  <conditionalFormatting sqref="B205:B207">
    <cfRule type="expression" dxfId="1292" priority="4464">
      <formula>nBIN1=FALSE</formula>
    </cfRule>
  </conditionalFormatting>
  <conditionalFormatting sqref="I205">
    <cfRule type="expression" dxfId="1291" priority="4463">
      <formula>nBIN1=FALSE</formula>
    </cfRule>
  </conditionalFormatting>
  <conditionalFormatting sqref="B212:B214">
    <cfRule type="expression" dxfId="1290" priority="4462">
      <formula>nBIN1=FALSE</formula>
    </cfRule>
  </conditionalFormatting>
  <conditionalFormatting sqref="I212:I214 I216">
    <cfRule type="expression" dxfId="1289" priority="4461">
      <formula>nBIN1=FALSE</formula>
    </cfRule>
  </conditionalFormatting>
  <conditionalFormatting sqref="B219:B222">
    <cfRule type="expression" dxfId="1288" priority="4460">
      <formula>nBIN1=FALSE</formula>
    </cfRule>
  </conditionalFormatting>
  <conditionalFormatting sqref="I219:I222">
    <cfRule type="expression" dxfId="1287" priority="4459">
      <formula>nBIN1=FALSE</formula>
    </cfRule>
  </conditionalFormatting>
  <conditionalFormatting sqref="B225:B228">
    <cfRule type="expression" dxfId="1286" priority="4458">
      <formula>nBIN1=FALSE</formula>
    </cfRule>
  </conditionalFormatting>
  <conditionalFormatting sqref="I225:I228">
    <cfRule type="expression" dxfId="1285" priority="4457">
      <formula>nBIN1=FALSE</formula>
    </cfRule>
  </conditionalFormatting>
  <conditionalFormatting sqref="B231:B232">
    <cfRule type="expression" dxfId="1284" priority="4456">
      <formula>nBIN1=FALSE</formula>
    </cfRule>
  </conditionalFormatting>
  <conditionalFormatting sqref="B237">
    <cfRule type="expression" dxfId="1283" priority="4454">
      <formula>nBIN1=FALSE</formula>
    </cfRule>
  </conditionalFormatting>
  <conditionalFormatting sqref="I237">
    <cfRule type="expression" dxfId="1282" priority="4453">
      <formula>nBIN1=FALSE</formula>
    </cfRule>
  </conditionalFormatting>
  <conditionalFormatting sqref="B240">
    <cfRule type="expression" dxfId="1281" priority="4452">
      <formula>nBIN1=FALSE</formula>
    </cfRule>
  </conditionalFormatting>
  <conditionalFormatting sqref="I240">
    <cfRule type="expression" dxfId="1280" priority="4451">
      <formula>nBIN1=FALSE</formula>
    </cfRule>
  </conditionalFormatting>
  <conditionalFormatting sqref="B249:B250">
    <cfRule type="expression" dxfId="1279" priority="4446">
      <formula>nBIN1=FALSE</formula>
    </cfRule>
  </conditionalFormatting>
  <conditionalFormatting sqref="I243">
    <cfRule type="expression" dxfId="1278" priority="4449">
      <formula>nBIN1=FALSE</formula>
    </cfRule>
  </conditionalFormatting>
  <conditionalFormatting sqref="B243">
    <cfRule type="expression" dxfId="1277" priority="4450">
      <formula>nBIN1=FALSE</formula>
    </cfRule>
  </conditionalFormatting>
  <conditionalFormatting sqref="I253:I254">
    <cfRule type="expression" dxfId="1276" priority="4443">
      <formula>nBIN1=FALSE</formula>
    </cfRule>
  </conditionalFormatting>
  <conditionalFormatting sqref="B253:B254">
    <cfRule type="expression" dxfId="1275" priority="4444">
      <formula>nBIN1=FALSE</formula>
    </cfRule>
  </conditionalFormatting>
  <conditionalFormatting sqref="B246">
    <cfRule type="expression" dxfId="1274" priority="4448">
      <formula>nBIN1=FALSE</formula>
    </cfRule>
  </conditionalFormatting>
  <conditionalFormatting sqref="I246">
    <cfRule type="expression" dxfId="1273" priority="4447">
      <formula>nBIN1=FALSE</formula>
    </cfRule>
  </conditionalFormatting>
  <conditionalFormatting sqref="I249:I250">
    <cfRule type="expression" dxfId="1272" priority="4445">
      <formula>nBIN1=FALSE</formula>
    </cfRule>
  </conditionalFormatting>
  <conditionalFormatting sqref="B257:B259">
    <cfRule type="expression" dxfId="1271" priority="4442">
      <formula>nBIN1=FALSE</formula>
    </cfRule>
  </conditionalFormatting>
  <conditionalFormatting sqref="I257:I259">
    <cfRule type="expression" dxfId="1270" priority="4441">
      <formula>nBIN1=FALSE</formula>
    </cfRule>
  </conditionalFormatting>
  <conditionalFormatting sqref="E237 E240 E243 E246 E249:E250 E253:E254 E257:E259">
    <cfRule type="cellIs" dxfId="1269" priority="4435" operator="equal">
      <formula>"uitstekend"</formula>
    </cfRule>
    <cfRule type="cellIs" dxfId="1268" priority="4436" operator="equal">
      <formula>"goed"</formula>
    </cfRule>
    <cfRule type="cellIs" dxfId="1267" priority="4437" operator="equal">
      <formula>"niet voldaan"</formula>
    </cfRule>
    <cfRule type="expression" dxfId="1266" priority="4438">
      <formula>E237="beter"</formula>
    </cfRule>
  </conditionalFormatting>
  <conditionalFormatting sqref="E237 E240 E243 E246 E249:E250 E253:E254 E257:E259">
    <cfRule type="cellIs" dxfId="1265" priority="4439" operator="equal">
      <formula>"vrij"</formula>
    </cfRule>
    <cfRule type="cellIs" dxfId="1264" priority="4440" operator="equal">
      <formula>"verplicht"</formula>
    </cfRule>
  </conditionalFormatting>
  <conditionalFormatting sqref="A41:B41">
    <cfRule type="expression" dxfId="1263" priority="4434">
      <formula>nBIN1=FALSE</formula>
    </cfRule>
  </conditionalFormatting>
  <conditionalFormatting sqref="I49:I50">
    <cfRule type="expression" dxfId="1262" priority="4429">
      <formula>nBIN1=FALSE</formula>
    </cfRule>
  </conditionalFormatting>
  <conditionalFormatting sqref="L10">
    <cfRule type="expression" dxfId="1261" priority="4428">
      <formula>nBIN1=FALSE</formula>
    </cfRule>
  </conditionalFormatting>
  <conditionalFormatting sqref="L15">
    <cfRule type="expression" dxfId="1260" priority="4424">
      <formula>nBIN1=FALSE</formula>
    </cfRule>
  </conditionalFormatting>
  <conditionalFormatting sqref="L28">
    <cfRule type="expression" dxfId="1259" priority="4423">
      <formula>nBIN1=FALSE</formula>
    </cfRule>
  </conditionalFormatting>
  <conditionalFormatting sqref="E174:F174">
    <cfRule type="cellIs" dxfId="1258" priority="4258" operator="equal">
      <formula>"uitstekend"</formula>
    </cfRule>
    <cfRule type="cellIs" dxfId="1257" priority="4259" operator="equal">
      <formula>"goed"</formula>
    </cfRule>
    <cfRule type="cellIs" dxfId="1256" priority="4260" operator="equal">
      <formula>"niet voldaan"</formula>
    </cfRule>
    <cfRule type="expression" dxfId="1255" priority="4261">
      <formula>E174="beter"</formula>
    </cfRule>
  </conditionalFormatting>
  <conditionalFormatting sqref="E174:F174">
    <cfRule type="cellIs" dxfId="1254" priority="4262" operator="equal">
      <formula>"vrij"</formula>
    </cfRule>
    <cfRule type="cellIs" dxfId="1253" priority="4263" operator="equal">
      <formula>"verplicht"</formula>
    </cfRule>
  </conditionalFormatting>
  <conditionalFormatting sqref="I174">
    <cfRule type="expression" dxfId="1252" priority="4257">
      <formula>nBIN1=FALSE</formula>
    </cfRule>
  </conditionalFormatting>
  <conditionalFormatting sqref="E208:F208">
    <cfRule type="cellIs" dxfId="1251" priority="4240" operator="equal">
      <formula>"uitstekend"</formula>
    </cfRule>
    <cfRule type="cellIs" dxfId="1250" priority="4241" operator="equal">
      <formula>"goed"</formula>
    </cfRule>
    <cfRule type="cellIs" dxfId="1249" priority="4242" operator="equal">
      <formula>"niet voldaan"</formula>
    </cfRule>
    <cfRule type="expression" dxfId="1248" priority="4243">
      <formula>E208="beter"</formula>
    </cfRule>
  </conditionalFormatting>
  <conditionalFormatting sqref="E208:F208">
    <cfRule type="cellIs" dxfId="1247" priority="4244" operator="equal">
      <formula>"vrij"</formula>
    </cfRule>
    <cfRule type="cellIs" dxfId="1246" priority="4245" operator="equal">
      <formula>"verplicht"</formula>
    </cfRule>
  </conditionalFormatting>
  <conditionalFormatting sqref="I208">
    <cfRule type="expression" dxfId="1245" priority="4239">
      <formula>nBIN1=FALSE</formula>
    </cfRule>
  </conditionalFormatting>
  <conditionalFormatting sqref="E215:F215">
    <cfRule type="cellIs" dxfId="1244" priority="4222" operator="equal">
      <formula>"uitstekend"</formula>
    </cfRule>
    <cfRule type="cellIs" dxfId="1243" priority="4223" operator="equal">
      <formula>"goed"</formula>
    </cfRule>
    <cfRule type="cellIs" dxfId="1242" priority="4224" operator="equal">
      <formula>"niet voldaan"</formula>
    </cfRule>
    <cfRule type="expression" dxfId="1241" priority="4225">
      <formula>E215="beter"</formula>
    </cfRule>
  </conditionalFormatting>
  <conditionalFormatting sqref="E215:F215">
    <cfRule type="cellIs" dxfId="1240" priority="4226" operator="equal">
      <formula>"vrij"</formula>
    </cfRule>
    <cfRule type="cellIs" dxfId="1239" priority="4227" operator="equal">
      <formula>"verplicht"</formula>
    </cfRule>
  </conditionalFormatting>
  <conditionalFormatting sqref="I215">
    <cfRule type="expression" dxfId="1238" priority="4221">
      <formula>nBIN1=FALSE</formula>
    </cfRule>
  </conditionalFormatting>
  <conditionalFormatting sqref="E32 E36 E43 E46 E53 E58 E61 E65 E75 E68">
    <cfRule type="cellIs" dxfId="1237" priority="4521" operator="equal">
      <formula>"goed"</formula>
    </cfRule>
    <cfRule type="cellIs" dxfId="1236" priority="4522" operator="equal">
      <formula>"niet voldaan"</formula>
    </cfRule>
    <cfRule type="expression" dxfId="1235" priority="4523">
      <formula>E32="beter"</formula>
    </cfRule>
    <cfRule type="cellIs" dxfId="1234" priority="4524" operator="equal">
      <formula>"vrij"</formula>
    </cfRule>
    <cfRule type="cellIs" dxfId="1233" priority="4525" operator="equal">
      <formula>"verplicht"</formula>
    </cfRule>
  </conditionalFormatting>
  <conditionalFormatting sqref="E18:G18">
    <cfRule type="cellIs" dxfId="1232" priority="4182" operator="equal">
      <formula>"voldaan"</formula>
    </cfRule>
  </conditionalFormatting>
  <conditionalFormatting sqref="E18:G18">
    <cfRule type="cellIs" dxfId="1231" priority="4183" operator="equal">
      <formula>"uitstekend"</formula>
    </cfRule>
    <cfRule type="cellIs" dxfId="1230" priority="4184" operator="equal">
      <formula>"goed"</formula>
    </cfRule>
    <cfRule type="cellIs" dxfId="1229" priority="4185" operator="equal">
      <formula>"niet voldaan"</formula>
    </cfRule>
    <cfRule type="expression" dxfId="1228" priority="4186">
      <formula>E18="beter"</formula>
    </cfRule>
  </conditionalFormatting>
  <conditionalFormatting sqref="E18:G18">
    <cfRule type="cellIs" dxfId="1227" priority="4187" operator="equal">
      <formula>"vrij"</formula>
    </cfRule>
    <cfRule type="cellIs" dxfId="1226" priority="4188" operator="equal">
      <formula>"verplicht"</formula>
    </cfRule>
  </conditionalFormatting>
  <conditionalFormatting sqref="L18">
    <cfRule type="expression" dxfId="1225" priority="4181">
      <formula>nBIN1=FALSE</formula>
    </cfRule>
  </conditionalFormatting>
  <conditionalFormatting sqref="E26:E27">
    <cfRule type="cellIs" dxfId="1224" priority="4172" operator="equal">
      <formula>"voldaan"</formula>
    </cfRule>
  </conditionalFormatting>
  <conditionalFormatting sqref="E26:E27">
    <cfRule type="cellIs" dxfId="1223" priority="4173" operator="equal">
      <formula>"uitstekend"</formula>
    </cfRule>
    <cfRule type="cellIs" dxfId="1222" priority="4174" operator="equal">
      <formula>"goed"</formula>
    </cfRule>
    <cfRule type="cellIs" dxfId="1221" priority="4175" operator="equal">
      <formula>"niet voldaan"</formula>
    </cfRule>
    <cfRule type="expression" dxfId="1220" priority="4176">
      <formula>E26="beter"</formula>
    </cfRule>
  </conditionalFormatting>
  <conditionalFormatting sqref="E26:E27">
    <cfRule type="cellIs" dxfId="1219" priority="4177" operator="equal">
      <formula>"vrij"</formula>
    </cfRule>
    <cfRule type="cellIs" dxfId="1218" priority="4178" operator="equal">
      <formula>"verplicht"</formula>
    </cfRule>
  </conditionalFormatting>
  <conditionalFormatting sqref="E21:G21">
    <cfRule type="cellIs" dxfId="1217" priority="4164" operator="equal">
      <formula>"voldaan"</formula>
    </cfRule>
  </conditionalFormatting>
  <conditionalFormatting sqref="E21:G21">
    <cfRule type="cellIs" dxfId="1216" priority="4165" operator="equal">
      <formula>"uitstekend"</formula>
    </cfRule>
    <cfRule type="cellIs" dxfId="1215" priority="4166" operator="equal">
      <formula>"goed"</formula>
    </cfRule>
    <cfRule type="cellIs" dxfId="1214" priority="4167" operator="equal">
      <formula>"niet voldaan"</formula>
    </cfRule>
    <cfRule type="expression" dxfId="1213" priority="4168">
      <formula>E21="beter"</formula>
    </cfRule>
  </conditionalFormatting>
  <conditionalFormatting sqref="E21:G21">
    <cfRule type="cellIs" dxfId="1212" priority="4169" operator="equal">
      <formula>"vrij"</formula>
    </cfRule>
    <cfRule type="cellIs" dxfId="1211" priority="4170" operator="equal">
      <formula>"verplicht"</formula>
    </cfRule>
  </conditionalFormatting>
  <conditionalFormatting sqref="L21">
    <cfRule type="expression" dxfId="1210" priority="4163">
      <formula>nBIN1=FALSE</formula>
    </cfRule>
  </conditionalFormatting>
  <conditionalFormatting sqref="E24:G24">
    <cfRule type="cellIs" dxfId="1209" priority="4156" operator="equal">
      <formula>"voldaan"</formula>
    </cfRule>
  </conditionalFormatting>
  <conditionalFormatting sqref="E24:G24">
    <cfRule type="cellIs" dxfId="1208" priority="4157" operator="equal">
      <formula>"uitstekend"</formula>
    </cfRule>
    <cfRule type="cellIs" dxfId="1207" priority="4158" operator="equal">
      <formula>"goed"</formula>
    </cfRule>
    <cfRule type="cellIs" dxfId="1206" priority="4159" operator="equal">
      <formula>"niet voldaan"</formula>
    </cfRule>
    <cfRule type="expression" dxfId="1205" priority="4160">
      <formula>E24="beter"</formula>
    </cfRule>
  </conditionalFormatting>
  <conditionalFormatting sqref="E24:G24">
    <cfRule type="cellIs" dxfId="1204" priority="4161" operator="equal">
      <formula>"vrij"</formula>
    </cfRule>
    <cfRule type="cellIs" dxfId="1203" priority="4162" operator="equal">
      <formula>"verplicht"</formula>
    </cfRule>
  </conditionalFormatting>
  <conditionalFormatting sqref="L24">
    <cfRule type="expression" dxfId="1202" priority="4155">
      <formula>nBIN1=FALSE</formula>
    </cfRule>
  </conditionalFormatting>
  <conditionalFormatting sqref="E20">
    <cfRule type="cellIs" dxfId="1201" priority="4148" operator="equal">
      <formula>"voldaan"</formula>
    </cfRule>
  </conditionalFormatting>
  <conditionalFormatting sqref="E20">
    <cfRule type="cellIs" dxfId="1200" priority="4149" operator="equal">
      <formula>"uitstekend"</formula>
    </cfRule>
    <cfRule type="cellIs" dxfId="1199" priority="4150" operator="equal">
      <formula>"goed"</formula>
    </cfRule>
    <cfRule type="cellIs" dxfId="1198" priority="4151" operator="equal">
      <formula>"niet voldaan"</formula>
    </cfRule>
    <cfRule type="expression" dxfId="1197" priority="4152">
      <formula>E20="beter"</formula>
    </cfRule>
  </conditionalFormatting>
  <conditionalFormatting sqref="E20">
    <cfRule type="cellIs" dxfId="1196" priority="4153" operator="equal">
      <formula>"vrij"</formula>
    </cfRule>
    <cfRule type="cellIs" dxfId="1195" priority="4154" operator="equal">
      <formula>"verplicht"</formula>
    </cfRule>
  </conditionalFormatting>
  <conditionalFormatting sqref="E23">
    <cfRule type="cellIs" dxfId="1194" priority="4141" operator="equal">
      <formula>"voldaan"</formula>
    </cfRule>
  </conditionalFormatting>
  <conditionalFormatting sqref="E23">
    <cfRule type="cellIs" dxfId="1193" priority="4142" operator="equal">
      <formula>"uitstekend"</formula>
    </cfRule>
    <cfRule type="cellIs" dxfId="1192" priority="4143" operator="equal">
      <formula>"goed"</formula>
    </cfRule>
    <cfRule type="cellIs" dxfId="1191" priority="4144" operator="equal">
      <formula>"niet voldaan"</formula>
    </cfRule>
    <cfRule type="expression" dxfId="1190" priority="4145">
      <formula>E23="beter"</formula>
    </cfRule>
  </conditionalFormatting>
  <conditionalFormatting sqref="E23">
    <cfRule type="cellIs" dxfId="1189" priority="4146" operator="equal">
      <formula>"vrij"</formula>
    </cfRule>
    <cfRule type="cellIs" dxfId="1188" priority="4147" operator="equal">
      <formula>"verplicht"</formula>
    </cfRule>
  </conditionalFormatting>
  <conditionalFormatting sqref="B262:B264">
    <cfRule type="expression" dxfId="1187" priority="4140">
      <formula>nBIN1=FALSE</formula>
    </cfRule>
  </conditionalFormatting>
  <conditionalFormatting sqref="B265">
    <cfRule type="expression" dxfId="1186" priority="4139">
      <formula>nBIN1=FALSE</formula>
    </cfRule>
  </conditionalFormatting>
  <conditionalFormatting sqref="E262:E265">
    <cfRule type="cellIs" dxfId="1185" priority="4133" operator="equal">
      <formula>"uitstekend"</formula>
    </cfRule>
    <cfRule type="cellIs" dxfId="1184" priority="4134" operator="equal">
      <formula>"goed"</formula>
    </cfRule>
    <cfRule type="cellIs" dxfId="1183" priority="4135" operator="equal">
      <formula>"niet voldaan"</formula>
    </cfRule>
    <cfRule type="expression" dxfId="1182" priority="4136">
      <formula>E262="beter"</formula>
    </cfRule>
  </conditionalFormatting>
  <conditionalFormatting sqref="E262:E265">
    <cfRule type="cellIs" dxfId="1181" priority="4137" operator="equal">
      <formula>"vrij"</formula>
    </cfRule>
    <cfRule type="cellIs" dxfId="1180" priority="4138" operator="equal">
      <formula>"verplicht"</formula>
    </cfRule>
  </conditionalFormatting>
  <conditionalFormatting sqref="H49:H50">
    <cfRule type="expression" dxfId="1179" priority="4097">
      <formula>nBIN1=FALSE</formula>
    </cfRule>
  </conditionalFormatting>
  <conditionalFormatting sqref="H48">
    <cfRule type="expression" dxfId="1178" priority="4095">
      <formula>nBIN1=FALSE</formula>
    </cfRule>
  </conditionalFormatting>
  <conditionalFormatting sqref="H152">
    <cfRule type="expression" dxfId="1177" priority="4093">
      <formula>nBIN1=FALSE</formula>
    </cfRule>
  </conditionalFormatting>
  <conditionalFormatting sqref="H160">
    <cfRule type="expression" dxfId="1176" priority="4089">
      <formula>nBIN1=FALSE</formula>
    </cfRule>
  </conditionalFormatting>
  <conditionalFormatting sqref="H107">
    <cfRule type="expression" dxfId="1175" priority="4084">
      <formula>nBIN1=FALSE</formula>
    </cfRule>
  </conditionalFormatting>
  <conditionalFormatting sqref="H208">
    <cfRule type="expression" dxfId="1174" priority="4078">
      <formula>nBIN1=FALSE</formula>
    </cfRule>
  </conditionalFormatting>
  <conditionalFormatting sqref="H43 H53:H54 H36:H37 H46:H47 H39:H41">
    <cfRule type="expression" dxfId="1173" priority="4131">
      <formula>nBIN1=FALSE</formula>
    </cfRule>
  </conditionalFormatting>
  <conditionalFormatting sqref="H246">
    <cfRule type="expression" dxfId="1172" priority="4104">
      <formula>nBIN1=FALSE</formula>
    </cfRule>
  </conditionalFormatting>
  <conditionalFormatting sqref="H55 H65 H75 H61:H62 H68:H69 H71:H72 H58">
    <cfRule type="expression" dxfId="1171" priority="4130">
      <formula>nBIN1=FALSE</formula>
    </cfRule>
  </conditionalFormatting>
  <conditionalFormatting sqref="H34">
    <cfRule type="expression" dxfId="1170" priority="4129">
      <formula>nBIN1=FALSE</formula>
    </cfRule>
  </conditionalFormatting>
  <conditionalFormatting sqref="H80">
    <cfRule type="expression" dxfId="1169" priority="4128">
      <formula>nBIN1=FALSE</formula>
    </cfRule>
  </conditionalFormatting>
  <conditionalFormatting sqref="H90:H93">
    <cfRule type="expression" dxfId="1168" priority="4127">
      <formula>nBIN1=FALSE</formula>
    </cfRule>
  </conditionalFormatting>
  <conditionalFormatting sqref="H113:H122">
    <cfRule type="expression" dxfId="1167" priority="4125">
      <formula>nBIN1=FALSE</formula>
    </cfRule>
  </conditionalFormatting>
  <conditionalFormatting sqref="H135">
    <cfRule type="expression" dxfId="1166" priority="4123">
      <formula>nBIN1=FALSE</formula>
    </cfRule>
  </conditionalFormatting>
  <conditionalFormatting sqref="H102:H110 H96:H100">
    <cfRule type="expression" dxfId="1165" priority="4126">
      <formula>nBIN1=FALSE</formula>
    </cfRule>
  </conditionalFormatting>
  <conditionalFormatting sqref="H132">
    <cfRule type="expression" dxfId="1164" priority="4124">
      <formula>nBIN1=FALSE</formula>
    </cfRule>
  </conditionalFormatting>
  <conditionalFormatting sqref="H144:H146">
    <cfRule type="expression" dxfId="1163" priority="4122">
      <formula>nBIN1=FALSE</formula>
    </cfRule>
  </conditionalFormatting>
  <conditionalFormatting sqref="H141">
    <cfRule type="expression" dxfId="1162" priority="4121">
      <formula>nBIN1=FALSE</formula>
    </cfRule>
  </conditionalFormatting>
  <conditionalFormatting sqref="H168">
    <cfRule type="expression" dxfId="1161" priority="4120">
      <formula>nBIN1=FALSE</formula>
    </cfRule>
  </conditionalFormatting>
  <conditionalFormatting sqref="H192">
    <cfRule type="expression" dxfId="1160" priority="4115">
      <formula>nBIN1=FALSE</formula>
    </cfRule>
  </conditionalFormatting>
  <conditionalFormatting sqref="H171:H172">
    <cfRule type="expression" dxfId="1159" priority="4119">
      <formula>nBIN1=FALSE</formula>
    </cfRule>
  </conditionalFormatting>
  <conditionalFormatting sqref="H178:H180">
    <cfRule type="expression" dxfId="1158" priority="4118">
      <formula>nBIN1=FALSE</formula>
    </cfRule>
  </conditionalFormatting>
  <conditionalFormatting sqref="H183:H185">
    <cfRule type="expression" dxfId="1157" priority="4117">
      <formula>nBIN1=FALSE</formula>
    </cfRule>
  </conditionalFormatting>
  <conditionalFormatting sqref="H188:H189">
    <cfRule type="expression" dxfId="1156" priority="4116">
      <formula>nBIN1=FALSE</formula>
    </cfRule>
  </conditionalFormatting>
  <conditionalFormatting sqref="H195:H196">
    <cfRule type="expression" dxfId="1155" priority="4114">
      <formula>nBIN1=FALSE</formula>
    </cfRule>
  </conditionalFormatting>
  <conditionalFormatting sqref="H205">
    <cfRule type="expression" dxfId="1154" priority="4111">
      <formula>nBIN1=FALSE</formula>
    </cfRule>
  </conditionalFormatting>
  <conditionalFormatting sqref="H199:H200">
    <cfRule type="expression" dxfId="1153" priority="4113">
      <formula>nBIN1=FALSE</formula>
    </cfRule>
  </conditionalFormatting>
  <conditionalFormatting sqref="H201:H202">
    <cfRule type="expression" dxfId="1152" priority="4112">
      <formula>nBIN1=FALSE</formula>
    </cfRule>
  </conditionalFormatting>
  <conditionalFormatting sqref="H212:H214 H216">
    <cfRule type="expression" dxfId="1151" priority="4110">
      <formula>nBIN1=FALSE</formula>
    </cfRule>
  </conditionalFormatting>
  <conditionalFormatting sqref="H219:H222">
    <cfRule type="expression" dxfId="1150" priority="4109">
      <formula>nBIN1=FALSE</formula>
    </cfRule>
  </conditionalFormatting>
  <conditionalFormatting sqref="H225:H228">
    <cfRule type="expression" dxfId="1149" priority="4108">
      <formula>nBIN1=FALSE</formula>
    </cfRule>
  </conditionalFormatting>
  <conditionalFormatting sqref="H237">
    <cfRule type="expression" dxfId="1148" priority="4107">
      <formula>nBIN1=FALSE</formula>
    </cfRule>
  </conditionalFormatting>
  <conditionalFormatting sqref="H240">
    <cfRule type="expression" dxfId="1147" priority="4106">
      <formula>nBIN1=FALSE</formula>
    </cfRule>
  </conditionalFormatting>
  <conditionalFormatting sqref="H243">
    <cfRule type="expression" dxfId="1146" priority="4105">
      <formula>nBIN1=FALSE</formula>
    </cfRule>
  </conditionalFormatting>
  <conditionalFormatting sqref="H257:H259">
    <cfRule type="expression" dxfId="1145" priority="4101">
      <formula>nBIN1=FALSE</formula>
    </cfRule>
  </conditionalFormatting>
  <conditionalFormatting sqref="H249:H250">
    <cfRule type="expression" dxfId="1144" priority="4103">
      <formula>nBIN1=FALSE</formula>
    </cfRule>
  </conditionalFormatting>
  <conditionalFormatting sqref="H253:H254">
    <cfRule type="expression" dxfId="1143" priority="4102">
      <formula>nBIN1=FALSE</formula>
    </cfRule>
  </conditionalFormatting>
  <conditionalFormatting sqref="H32">
    <cfRule type="expression" dxfId="1142" priority="4100">
      <formula>nBIN1=FALSE</formula>
    </cfRule>
  </conditionalFormatting>
  <conditionalFormatting sqref="H33">
    <cfRule type="expression" dxfId="1141" priority="4099">
      <formula>nBIN1=FALSE</formula>
    </cfRule>
  </conditionalFormatting>
  <conditionalFormatting sqref="H81:H87 H44 H76">
    <cfRule type="expression" dxfId="1140" priority="4098">
      <formula>nBIN1=FALSE</formula>
    </cfRule>
  </conditionalFormatting>
  <conditionalFormatting sqref="H158">
    <cfRule type="expression" dxfId="1139" priority="4090">
      <formula>nBIN1=FALSE</formula>
    </cfRule>
  </conditionalFormatting>
  <conditionalFormatting sqref="H38">
    <cfRule type="expression" dxfId="1138" priority="4096">
      <formula>nBIN1=FALSE</formula>
    </cfRule>
  </conditionalFormatting>
  <conditionalFormatting sqref="H137">
    <cfRule type="expression" dxfId="1137" priority="4094">
      <formula>nBIN1=FALSE</formula>
    </cfRule>
  </conditionalFormatting>
  <conditionalFormatting sqref="H101">
    <cfRule type="expression" dxfId="1136" priority="4082">
      <formula>nBIN1=FALSE</formula>
    </cfRule>
  </conditionalFormatting>
  <conditionalFormatting sqref="H154">
    <cfRule type="expression" dxfId="1135" priority="4092">
      <formula>nBIN1=FALSE</formula>
    </cfRule>
  </conditionalFormatting>
  <conditionalFormatting sqref="H156">
    <cfRule type="expression" dxfId="1134" priority="4091">
      <formula>nBIN1=FALSE</formula>
    </cfRule>
  </conditionalFormatting>
  <conditionalFormatting sqref="H162">
    <cfRule type="expression" dxfId="1133" priority="4088">
      <formula>nBIN1=FALSE</formula>
    </cfRule>
  </conditionalFormatting>
  <conditionalFormatting sqref="H70">
    <cfRule type="expression" dxfId="1132" priority="4087">
      <formula>nBIN1=FALSE</formula>
    </cfRule>
  </conditionalFormatting>
  <conditionalFormatting sqref="H103">
    <cfRule type="expression" dxfId="1131" priority="4086">
      <formula>nBIN1=FALSE</formula>
    </cfRule>
  </conditionalFormatting>
  <conditionalFormatting sqref="H105">
    <cfRule type="expression" dxfId="1130" priority="4085">
      <formula>nBIN1=FALSE</formula>
    </cfRule>
  </conditionalFormatting>
  <conditionalFormatting sqref="H109">
    <cfRule type="expression" dxfId="1129" priority="4083">
      <formula>nBIN1=FALSE</formula>
    </cfRule>
  </conditionalFormatting>
  <conditionalFormatting sqref="H174">
    <cfRule type="expression" dxfId="1128" priority="4081">
      <formula>nBIN1=FALSE</formula>
    </cfRule>
  </conditionalFormatting>
  <conditionalFormatting sqref="H208">
    <cfRule type="expression" dxfId="1127" priority="4079">
      <formula>nBIN1=FALSE</formula>
    </cfRule>
  </conditionalFormatting>
  <conditionalFormatting sqref="H174">
    <cfRule type="expression" dxfId="1126" priority="4080">
      <formula>nBIN1=FALSE</formula>
    </cfRule>
  </conditionalFormatting>
  <conditionalFormatting sqref="H215">
    <cfRule type="expression" dxfId="1125" priority="4077">
      <formula>nBIN1=FALSE</formula>
    </cfRule>
  </conditionalFormatting>
  <conditionalFormatting sqref="H215">
    <cfRule type="expression" dxfId="1124" priority="4076">
      <formula>nBIN1=FALSE</formula>
    </cfRule>
  </conditionalFormatting>
  <conditionalFormatting sqref="H12:H14">
    <cfRule type="expression" dxfId="1123" priority="4067">
      <formula>nBIN1=FALSE</formula>
    </cfRule>
  </conditionalFormatting>
  <conditionalFormatting sqref="H17">
    <cfRule type="expression" dxfId="1122" priority="4066">
      <formula>nBIN1=FALSE</formula>
    </cfRule>
  </conditionalFormatting>
  <conditionalFormatting sqref="H20">
    <cfRule type="expression" dxfId="1121" priority="4042">
      <formula>nBIN1=FALSE</formula>
    </cfRule>
  </conditionalFormatting>
  <conditionalFormatting sqref="H23">
    <cfRule type="expression" dxfId="1120" priority="4043">
      <formula>nBIN1=FALSE</formula>
    </cfRule>
  </conditionalFormatting>
  <conditionalFormatting sqref="H173 H175 H206:H207 H209 H149:H163 H136 H138">
    <cfRule type="expression" dxfId="1119" priority="4132">
      <formula>nBIN1=FALSE</formula>
    </cfRule>
  </conditionalFormatting>
  <conditionalFormatting sqref="H26:H27">
    <cfRule type="expression" dxfId="1118" priority="4058">
      <formula>nBIN1=FALSE</formula>
    </cfRule>
  </conditionalFormatting>
  <conditionalFormatting sqref="H9:H10">
    <cfRule type="expression" dxfId="1117" priority="4068">
      <formula>nBIN1=FALSE</formula>
    </cfRule>
  </conditionalFormatting>
  <conditionalFormatting sqref="H15">
    <cfRule type="cellIs" dxfId="1116" priority="4069" operator="equal">
      <formula>"voldaan"</formula>
    </cfRule>
  </conditionalFormatting>
  <conditionalFormatting sqref="H15">
    <cfRule type="cellIs" dxfId="1115" priority="4070" operator="equal">
      <formula>"uitstekend"</formula>
    </cfRule>
    <cfRule type="cellIs" dxfId="1114" priority="4071" operator="equal">
      <formula>"goed"</formula>
    </cfRule>
    <cfRule type="cellIs" dxfId="1113" priority="4072" operator="equal">
      <formula>"niet voldaan"</formula>
    </cfRule>
    <cfRule type="expression" dxfId="1112" priority="4073">
      <formula>H15="beter"</formula>
    </cfRule>
  </conditionalFormatting>
  <conditionalFormatting sqref="H15">
    <cfRule type="cellIs" dxfId="1111" priority="4074" operator="equal">
      <formula>"vrij"</formula>
    </cfRule>
    <cfRule type="cellIs" dxfId="1110" priority="4075" operator="equal">
      <formula>"verplicht"</formula>
    </cfRule>
  </conditionalFormatting>
  <conditionalFormatting sqref="H18">
    <cfRule type="cellIs" dxfId="1109" priority="4059" operator="equal">
      <formula>"voldaan"</formula>
    </cfRule>
  </conditionalFormatting>
  <conditionalFormatting sqref="H18">
    <cfRule type="cellIs" dxfId="1108" priority="4060" operator="equal">
      <formula>"uitstekend"</formula>
    </cfRule>
    <cfRule type="cellIs" dxfId="1107" priority="4061" operator="equal">
      <formula>"goed"</formula>
    </cfRule>
    <cfRule type="cellIs" dxfId="1106" priority="4062" operator="equal">
      <formula>"niet voldaan"</formula>
    </cfRule>
    <cfRule type="expression" dxfId="1105" priority="4063">
      <formula>H18="beter"</formula>
    </cfRule>
  </conditionalFormatting>
  <conditionalFormatting sqref="H18">
    <cfRule type="cellIs" dxfId="1104" priority="4064" operator="equal">
      <formula>"vrij"</formula>
    </cfRule>
    <cfRule type="cellIs" dxfId="1103" priority="4065" operator="equal">
      <formula>"verplicht"</formula>
    </cfRule>
  </conditionalFormatting>
  <conditionalFormatting sqref="H21">
    <cfRule type="cellIs" dxfId="1102" priority="4051" operator="equal">
      <formula>"voldaan"</formula>
    </cfRule>
  </conditionalFormatting>
  <conditionalFormatting sqref="H21">
    <cfRule type="cellIs" dxfId="1101" priority="4052" operator="equal">
      <formula>"uitstekend"</formula>
    </cfRule>
    <cfRule type="cellIs" dxfId="1100" priority="4053" operator="equal">
      <formula>"goed"</formula>
    </cfRule>
    <cfRule type="cellIs" dxfId="1099" priority="4054" operator="equal">
      <formula>"niet voldaan"</formula>
    </cfRule>
    <cfRule type="expression" dxfId="1098" priority="4055">
      <formula>H21="beter"</formula>
    </cfRule>
  </conditionalFormatting>
  <conditionalFormatting sqref="H21">
    <cfRule type="cellIs" dxfId="1097" priority="4056" operator="equal">
      <formula>"vrij"</formula>
    </cfRule>
    <cfRule type="cellIs" dxfId="1096" priority="4057" operator="equal">
      <formula>"verplicht"</formula>
    </cfRule>
  </conditionalFormatting>
  <conditionalFormatting sqref="H24">
    <cfRule type="cellIs" dxfId="1095" priority="4044" operator="equal">
      <formula>"voldaan"</formula>
    </cfRule>
  </conditionalFormatting>
  <conditionalFormatting sqref="H24">
    <cfRule type="cellIs" dxfId="1094" priority="4045" operator="equal">
      <formula>"uitstekend"</formula>
    </cfRule>
    <cfRule type="cellIs" dxfId="1093" priority="4046" operator="equal">
      <formula>"goed"</formula>
    </cfRule>
    <cfRule type="cellIs" dxfId="1092" priority="4047" operator="equal">
      <formula>"niet voldaan"</formula>
    </cfRule>
    <cfRule type="expression" dxfId="1091" priority="4048">
      <formula>H24="beter"</formula>
    </cfRule>
  </conditionalFormatting>
  <conditionalFormatting sqref="H24">
    <cfRule type="cellIs" dxfId="1090" priority="4049" operator="equal">
      <formula>"vrij"</formula>
    </cfRule>
    <cfRule type="cellIs" dxfId="1089" priority="4050" operator="equal">
      <formula>"verplicht"</formula>
    </cfRule>
  </conditionalFormatting>
  <conditionalFormatting sqref="E33">
    <cfRule type="cellIs" dxfId="1088" priority="4035" operator="equal">
      <formula>"voldaan"</formula>
    </cfRule>
  </conditionalFormatting>
  <conditionalFormatting sqref="E33">
    <cfRule type="cellIs" dxfId="1087" priority="4036" operator="equal">
      <formula>"uitstekend"</formula>
    </cfRule>
    <cfRule type="cellIs" dxfId="1086" priority="4037" operator="equal">
      <formula>"goed"</formula>
    </cfRule>
    <cfRule type="cellIs" dxfId="1085" priority="4038" operator="equal">
      <formula>"niet voldaan"</formula>
    </cfRule>
    <cfRule type="expression" dxfId="1084" priority="4039">
      <formula>E33="beter"</formula>
    </cfRule>
  </conditionalFormatting>
  <conditionalFormatting sqref="E33">
    <cfRule type="cellIs" dxfId="1083" priority="4040" operator="equal">
      <formula>"vrij"</formula>
    </cfRule>
    <cfRule type="cellIs" dxfId="1082" priority="4041" operator="equal">
      <formula>"verplicht"</formula>
    </cfRule>
  </conditionalFormatting>
  <conditionalFormatting sqref="E37">
    <cfRule type="cellIs" dxfId="1081" priority="4028" operator="equal">
      <formula>"voldaan"</formula>
    </cfRule>
  </conditionalFormatting>
  <conditionalFormatting sqref="E37">
    <cfRule type="cellIs" dxfId="1080" priority="4029" operator="equal">
      <formula>"uitstekend"</formula>
    </cfRule>
    <cfRule type="cellIs" dxfId="1079" priority="4030" operator="equal">
      <formula>"goed"</formula>
    </cfRule>
    <cfRule type="cellIs" dxfId="1078" priority="4031" operator="equal">
      <formula>"niet voldaan"</formula>
    </cfRule>
    <cfRule type="expression" dxfId="1077" priority="4032">
      <formula>E37="beter"</formula>
    </cfRule>
  </conditionalFormatting>
  <conditionalFormatting sqref="E37">
    <cfRule type="cellIs" dxfId="1076" priority="4033" operator="equal">
      <formula>"vrij"</formula>
    </cfRule>
    <cfRule type="cellIs" dxfId="1075" priority="4034" operator="equal">
      <formula>"verplicht"</formula>
    </cfRule>
  </conditionalFormatting>
  <conditionalFormatting sqref="E47">
    <cfRule type="cellIs" dxfId="1074" priority="4021" operator="equal">
      <formula>"voldaan"</formula>
    </cfRule>
  </conditionalFormatting>
  <conditionalFormatting sqref="E47">
    <cfRule type="cellIs" dxfId="1073" priority="4022" operator="equal">
      <formula>"uitstekend"</formula>
    </cfRule>
    <cfRule type="cellIs" dxfId="1072" priority="4023" operator="equal">
      <formula>"goed"</formula>
    </cfRule>
    <cfRule type="cellIs" dxfId="1071" priority="4024" operator="equal">
      <formula>"niet voldaan"</formula>
    </cfRule>
    <cfRule type="expression" dxfId="1070" priority="4025">
      <formula>E47="beter"</formula>
    </cfRule>
  </conditionalFormatting>
  <conditionalFormatting sqref="E47">
    <cfRule type="cellIs" dxfId="1069" priority="4026" operator="equal">
      <formula>"vrij"</formula>
    </cfRule>
    <cfRule type="cellIs" dxfId="1068" priority="4027" operator="equal">
      <formula>"verplicht"</formula>
    </cfRule>
  </conditionalFormatting>
  <conditionalFormatting sqref="E54:E55">
    <cfRule type="cellIs" dxfId="1067" priority="4014" operator="equal">
      <formula>"uitstekend"</formula>
    </cfRule>
  </conditionalFormatting>
  <conditionalFormatting sqref="E54:E55">
    <cfRule type="cellIs" dxfId="1066" priority="4015" operator="equal">
      <formula>"goed"</formula>
    </cfRule>
    <cfRule type="cellIs" dxfId="1065" priority="4016" operator="equal">
      <formula>"niet voldaan"</formula>
    </cfRule>
    <cfRule type="expression" dxfId="1064" priority="4017">
      <formula>E54="beter"</formula>
    </cfRule>
    <cfRule type="cellIs" dxfId="1063" priority="4018" operator="equal">
      <formula>"vrij"</formula>
    </cfRule>
    <cfRule type="cellIs" dxfId="1062" priority="4019" operator="equal">
      <formula>"verplicht"</formula>
    </cfRule>
  </conditionalFormatting>
  <conditionalFormatting sqref="E62">
    <cfRule type="cellIs" dxfId="1061" priority="4008" operator="equal">
      <formula>"uitstekend"</formula>
    </cfRule>
  </conditionalFormatting>
  <conditionalFormatting sqref="E62">
    <cfRule type="cellIs" dxfId="1060" priority="4009" operator="equal">
      <formula>"goed"</formula>
    </cfRule>
    <cfRule type="cellIs" dxfId="1059" priority="4010" operator="equal">
      <formula>"niet voldaan"</formula>
    </cfRule>
    <cfRule type="expression" dxfId="1058" priority="4011">
      <formula>E62="beter"</formula>
    </cfRule>
    <cfRule type="cellIs" dxfId="1057" priority="4012" operator="equal">
      <formula>"vrij"</formula>
    </cfRule>
    <cfRule type="cellIs" dxfId="1056" priority="4013" operator="equal">
      <formula>"verplicht"</formula>
    </cfRule>
  </conditionalFormatting>
  <conditionalFormatting sqref="E69">
    <cfRule type="cellIs" dxfId="1055" priority="4002" operator="equal">
      <formula>"uitstekend"</formula>
    </cfRule>
  </conditionalFormatting>
  <conditionalFormatting sqref="E69">
    <cfRule type="cellIs" dxfId="1054" priority="4003" operator="equal">
      <formula>"goed"</formula>
    </cfRule>
    <cfRule type="cellIs" dxfId="1053" priority="4004" operator="equal">
      <formula>"niet voldaan"</formula>
    </cfRule>
    <cfRule type="expression" dxfId="1052" priority="4005">
      <formula>E69="beter"</formula>
    </cfRule>
    <cfRule type="cellIs" dxfId="1051" priority="4006" operator="equal">
      <formula>"vrij"</formula>
    </cfRule>
    <cfRule type="cellIs" dxfId="1050" priority="4007" operator="equal">
      <formula>"verplicht"</formula>
    </cfRule>
  </conditionalFormatting>
  <conditionalFormatting sqref="B39">
    <cfRule type="expression" dxfId="1049" priority="3725">
      <formula>"'bestand opzetten'!$K$16=TRUE"</formula>
    </cfRule>
  </conditionalFormatting>
  <conditionalFormatting sqref="C39">
    <cfRule type="expression" dxfId="1048" priority="3723">
      <formula>"'bestand opzetten'!$K$16=TRUE"</formula>
    </cfRule>
  </conditionalFormatting>
  <conditionalFormatting sqref="C40">
    <cfRule type="expression" dxfId="1047" priority="3721">
      <formula>"'bestand opzetten'!$K$16=TRUE"</formula>
    </cfRule>
  </conditionalFormatting>
  <conditionalFormatting sqref="D39:D40">
    <cfRule type="expression" dxfId="1046" priority="3719">
      <formula>"'bestand opzetten'!$K$16=TRUE"</formula>
    </cfRule>
  </conditionalFormatting>
  <conditionalFormatting sqref="B40">
    <cfRule type="expression" dxfId="1045" priority="3717">
      <formula>"'bestand opzetten'!$K$16=TRUE"</formula>
    </cfRule>
  </conditionalFormatting>
  <conditionalFormatting sqref="B71">
    <cfRule type="expression" dxfId="1044" priority="3715">
      <formula>"'bestand opzetten'!$K$16=TRUE"</formula>
    </cfRule>
  </conditionalFormatting>
  <conditionalFormatting sqref="C71">
    <cfRule type="expression" dxfId="1043" priority="3713">
      <formula>"'bestand opzetten'!$K$16=TRUE"</formula>
    </cfRule>
  </conditionalFormatting>
  <conditionalFormatting sqref="C72">
    <cfRule type="expression" dxfId="1042" priority="3711">
      <formula>"'bestand opzetten'!$K$16=TRUE"</formula>
    </cfRule>
  </conditionalFormatting>
  <conditionalFormatting sqref="D71:D72">
    <cfRule type="expression" dxfId="1041" priority="3709">
      <formula>"'bestand opzetten'!$K$16=TRUE"</formula>
    </cfRule>
  </conditionalFormatting>
  <conditionalFormatting sqref="B72">
    <cfRule type="expression" dxfId="1040" priority="3707">
      <formula>"'bestand opzetten'!$K$16=TRUE"</formula>
    </cfRule>
  </conditionalFormatting>
  <conditionalFormatting sqref="B138">
    <cfRule type="expression" dxfId="1039" priority="3705">
      <formula>"'bestand opzetten'!$K$16=TRUE"</formula>
    </cfRule>
  </conditionalFormatting>
  <conditionalFormatting sqref="C138">
    <cfRule type="expression" dxfId="1038" priority="3703">
      <formula>"'bestand opzetten'!$K$16=TRUE"</formula>
    </cfRule>
  </conditionalFormatting>
  <conditionalFormatting sqref="D138">
    <cfRule type="expression" dxfId="1037" priority="3701">
      <formula>"'bestand opzetten'!$K$16=TRUE"</formula>
    </cfRule>
  </conditionalFormatting>
  <conditionalFormatting sqref="B110">
    <cfRule type="expression" dxfId="1036" priority="3699">
      <formula>"'bestand opzetten'!$K$16=TRUE"</formula>
    </cfRule>
  </conditionalFormatting>
  <conditionalFormatting sqref="C110">
    <cfRule type="expression" dxfId="1035" priority="3697">
      <formula>"'bestand opzetten'!$K$16=TRUE"</formula>
    </cfRule>
  </conditionalFormatting>
  <conditionalFormatting sqref="D110">
    <cfRule type="expression" dxfId="1034" priority="3695">
      <formula>"'bestand opzetten'!$K$16=TRUE"</formula>
    </cfRule>
  </conditionalFormatting>
  <conditionalFormatting sqref="B106">
    <cfRule type="expression" dxfId="1033" priority="3693">
      <formula>"'bestand opzetten'!$K$16=TRUE"</formula>
    </cfRule>
  </conditionalFormatting>
  <conditionalFormatting sqref="C106">
    <cfRule type="expression" dxfId="1032" priority="3691">
      <formula>"'bestand opzetten'!$K$16=TRUE"</formula>
    </cfRule>
  </conditionalFormatting>
  <conditionalFormatting sqref="D106">
    <cfRule type="expression" dxfId="1031" priority="3689">
      <formula>"'bestand opzetten'!$K$16=TRUE"</formula>
    </cfRule>
  </conditionalFormatting>
  <conditionalFormatting sqref="B157">
    <cfRule type="expression" dxfId="1030" priority="3687">
      <formula>"'bestand opzetten'!$K$16=TRUE"</formula>
    </cfRule>
  </conditionalFormatting>
  <conditionalFormatting sqref="C157">
    <cfRule type="expression" dxfId="1029" priority="3685">
      <formula>"'bestand opzetten'!$K$16=TRUE"</formula>
    </cfRule>
  </conditionalFormatting>
  <conditionalFormatting sqref="D157">
    <cfRule type="expression" dxfId="1028" priority="3683">
      <formula>"'bestand opzetten'!$K$16=TRUE"</formula>
    </cfRule>
  </conditionalFormatting>
  <conditionalFormatting sqref="B163">
    <cfRule type="expression" dxfId="1027" priority="3681">
      <formula>"'bestand opzetten'!$K$16=TRUE"</formula>
    </cfRule>
  </conditionalFormatting>
  <conditionalFormatting sqref="C163">
    <cfRule type="expression" dxfId="1026" priority="3679">
      <formula>"'bestand opzetten'!$K$16=TRUE"</formula>
    </cfRule>
  </conditionalFormatting>
  <conditionalFormatting sqref="D163">
    <cfRule type="expression" dxfId="1025" priority="3677">
      <formula>"'bestand opzetten'!$K$16=TRUE"</formula>
    </cfRule>
  </conditionalFormatting>
  <conditionalFormatting sqref="E106">
    <cfRule type="cellIs" dxfId="1024" priority="3618" operator="equal">
      <formula>"uitstekend"</formula>
    </cfRule>
  </conditionalFormatting>
  <conditionalFormatting sqref="E106">
    <cfRule type="cellIs" dxfId="1023" priority="3619" operator="equal">
      <formula>"goed"</formula>
    </cfRule>
    <cfRule type="cellIs" dxfId="1022" priority="3620" operator="equal">
      <formula>"niet voldaan"</formula>
    </cfRule>
    <cfRule type="expression" dxfId="1021" priority="3621">
      <formula>E106="beter"</formula>
    </cfRule>
    <cfRule type="cellIs" dxfId="1020" priority="3622" operator="equal">
      <formula>"vrij"</formula>
    </cfRule>
    <cfRule type="cellIs" dxfId="1019" priority="3623" operator="equal">
      <formula>"verplicht"</formula>
    </cfRule>
  </conditionalFormatting>
  <conditionalFormatting sqref="F106">
    <cfRule type="cellIs" dxfId="1018" priority="3611" operator="equal">
      <formula>"uitstekend"</formula>
    </cfRule>
  </conditionalFormatting>
  <conditionalFormatting sqref="F106">
    <cfRule type="cellIs" dxfId="1017" priority="3612" operator="equal">
      <formula>"niet voldaan"</formula>
    </cfRule>
    <cfRule type="cellIs" dxfId="1016" priority="3613" operator="equal">
      <formula>"vrij"</formula>
    </cfRule>
    <cfRule type="cellIs" dxfId="1015" priority="3614" operator="equal">
      <formula>"verplicht"</formula>
    </cfRule>
  </conditionalFormatting>
  <conditionalFormatting sqref="E110">
    <cfRule type="cellIs" dxfId="1014" priority="3604" operator="equal">
      <formula>"uitstekend"</formula>
    </cfRule>
  </conditionalFormatting>
  <conditionalFormatting sqref="E110">
    <cfRule type="cellIs" dxfId="1013" priority="3605" operator="equal">
      <formula>"goed"</formula>
    </cfRule>
    <cfRule type="cellIs" dxfId="1012" priority="3606" operator="equal">
      <formula>"niet voldaan"</formula>
    </cfRule>
    <cfRule type="expression" dxfId="1011" priority="3607">
      <formula>E110="beter"</formula>
    </cfRule>
    <cfRule type="cellIs" dxfId="1010" priority="3608" operator="equal">
      <formula>"vrij"</formula>
    </cfRule>
    <cfRule type="cellIs" dxfId="1009" priority="3609" operator="equal">
      <formula>"verplicht"</formula>
    </cfRule>
  </conditionalFormatting>
  <conditionalFormatting sqref="E157">
    <cfRule type="cellIs" dxfId="1008" priority="3596" operator="equal">
      <formula>"uitstekend"</formula>
    </cfRule>
  </conditionalFormatting>
  <conditionalFormatting sqref="E157">
    <cfRule type="cellIs" dxfId="1007" priority="3597" operator="equal">
      <formula>"goed"</formula>
    </cfRule>
    <cfRule type="cellIs" dxfId="1006" priority="3598" operator="equal">
      <formula>"niet voldaan"</formula>
    </cfRule>
    <cfRule type="expression" dxfId="1005" priority="3599">
      <formula>E157="beter"</formula>
    </cfRule>
    <cfRule type="cellIs" dxfId="1004" priority="3600" operator="equal">
      <formula>"vrij"</formula>
    </cfRule>
    <cfRule type="cellIs" dxfId="1003" priority="3601" operator="equal">
      <formula>"verplicht"</formula>
    </cfRule>
  </conditionalFormatting>
  <conditionalFormatting sqref="F157">
    <cfRule type="cellIs" dxfId="1002" priority="3589" operator="equal">
      <formula>"uitstekend"</formula>
    </cfRule>
  </conditionalFormatting>
  <conditionalFormatting sqref="F157">
    <cfRule type="cellIs" dxfId="1001" priority="3590" operator="equal">
      <formula>"niet voldaan"</formula>
    </cfRule>
    <cfRule type="cellIs" dxfId="1000" priority="3591" operator="equal">
      <formula>"vrij"</formula>
    </cfRule>
    <cfRule type="cellIs" dxfId="999" priority="3592" operator="equal">
      <formula>"verplicht"</formula>
    </cfRule>
  </conditionalFormatting>
  <conditionalFormatting sqref="E163">
    <cfRule type="cellIs" dxfId="998" priority="3582" operator="equal">
      <formula>"uitstekend"</formula>
    </cfRule>
  </conditionalFormatting>
  <conditionalFormatting sqref="E163">
    <cfRule type="cellIs" dxfId="997" priority="3583" operator="equal">
      <formula>"goed"</formula>
    </cfRule>
    <cfRule type="cellIs" dxfId="996" priority="3584" operator="equal">
      <formula>"niet voldaan"</formula>
    </cfRule>
    <cfRule type="expression" dxfId="995" priority="3585">
      <formula>E163="beter"</formula>
    </cfRule>
    <cfRule type="cellIs" dxfId="994" priority="3586" operator="equal">
      <formula>"vrij"</formula>
    </cfRule>
    <cfRule type="cellIs" dxfId="993" priority="3587" operator="equal">
      <formula>"verplicht"</formula>
    </cfRule>
  </conditionalFormatting>
  <conditionalFormatting sqref="F163">
    <cfRule type="cellIs" dxfId="992" priority="3575" operator="equal">
      <formula>"uitstekend"</formula>
    </cfRule>
  </conditionalFormatting>
  <conditionalFormatting sqref="F163">
    <cfRule type="cellIs" dxfId="991" priority="3576" operator="equal">
      <formula>"niet voldaan"</formula>
    </cfRule>
    <cfRule type="cellIs" dxfId="990" priority="3577" operator="equal">
      <formula>"vrij"</formula>
    </cfRule>
    <cfRule type="cellIs" dxfId="989" priority="3578" operator="equal">
      <formula>"verplicht"</formula>
    </cfRule>
  </conditionalFormatting>
  <conditionalFormatting sqref="E138">
    <cfRule type="cellIs" dxfId="988" priority="3568" operator="equal">
      <formula>"uitstekend"</formula>
    </cfRule>
  </conditionalFormatting>
  <conditionalFormatting sqref="E138">
    <cfRule type="cellIs" dxfId="987" priority="3569" operator="equal">
      <formula>"goed"</formula>
    </cfRule>
    <cfRule type="cellIs" dxfId="986" priority="3570" operator="equal">
      <formula>"niet voldaan"</formula>
    </cfRule>
    <cfRule type="expression" dxfId="985" priority="3571">
      <formula>E138="beter"</formula>
    </cfRule>
    <cfRule type="cellIs" dxfId="984" priority="3572" operator="equal">
      <formula>"vrij"</formula>
    </cfRule>
    <cfRule type="cellIs" dxfId="983" priority="3573" operator="equal">
      <formula>"verplicht"</formula>
    </cfRule>
  </conditionalFormatting>
  <conditionalFormatting sqref="F138">
    <cfRule type="cellIs" dxfId="982" priority="3561" operator="equal">
      <formula>"uitstekend"</formula>
    </cfRule>
  </conditionalFormatting>
  <conditionalFormatting sqref="F138">
    <cfRule type="cellIs" dxfId="981" priority="3562" operator="equal">
      <formula>"niet voldaan"</formula>
    </cfRule>
    <cfRule type="cellIs" dxfId="980" priority="3563" operator="equal">
      <formula>"vrij"</formula>
    </cfRule>
    <cfRule type="cellIs" dxfId="979" priority="3564" operator="equal">
      <formula>"verplicht"</formula>
    </cfRule>
  </conditionalFormatting>
  <conditionalFormatting sqref="E71">
    <cfRule type="cellIs" dxfId="978" priority="3554" operator="equal">
      <formula>"uitstekend"</formula>
    </cfRule>
  </conditionalFormatting>
  <conditionalFormatting sqref="E71">
    <cfRule type="cellIs" dxfId="977" priority="3555" operator="equal">
      <formula>"goed"</formula>
    </cfRule>
    <cfRule type="cellIs" dxfId="976" priority="3556" operator="equal">
      <formula>"niet voldaan"</formula>
    </cfRule>
    <cfRule type="expression" dxfId="975" priority="3557">
      <formula>E71="beter"</formula>
    </cfRule>
    <cfRule type="cellIs" dxfId="974" priority="3558" operator="equal">
      <formula>"vrij"</formula>
    </cfRule>
    <cfRule type="cellIs" dxfId="973" priority="3559" operator="equal">
      <formula>"verplicht"</formula>
    </cfRule>
  </conditionalFormatting>
  <conditionalFormatting sqref="F71">
    <cfRule type="cellIs" dxfId="972" priority="3547" operator="equal">
      <formula>"uitstekend"</formula>
    </cfRule>
  </conditionalFormatting>
  <conditionalFormatting sqref="F71">
    <cfRule type="cellIs" dxfId="971" priority="3548" operator="equal">
      <formula>"niet voldaan"</formula>
    </cfRule>
    <cfRule type="cellIs" dxfId="970" priority="3549" operator="equal">
      <formula>"vrij"</formula>
    </cfRule>
    <cfRule type="cellIs" dxfId="969" priority="3550" operator="equal">
      <formula>"verplicht"</formula>
    </cfRule>
  </conditionalFormatting>
  <conditionalFormatting sqref="E72">
    <cfRule type="cellIs" dxfId="968" priority="3540" operator="equal">
      <formula>"uitstekend"</formula>
    </cfRule>
  </conditionalFormatting>
  <conditionalFormatting sqref="E72">
    <cfRule type="cellIs" dxfId="967" priority="3541" operator="equal">
      <formula>"goed"</formula>
    </cfRule>
    <cfRule type="cellIs" dxfId="966" priority="3542" operator="equal">
      <formula>"niet voldaan"</formula>
    </cfRule>
    <cfRule type="expression" dxfId="965" priority="3543">
      <formula>E72="beter"</formula>
    </cfRule>
    <cfRule type="cellIs" dxfId="964" priority="3544" operator="equal">
      <formula>"vrij"</formula>
    </cfRule>
    <cfRule type="cellIs" dxfId="963" priority="3545" operator="equal">
      <formula>"verplicht"</formula>
    </cfRule>
  </conditionalFormatting>
  <conditionalFormatting sqref="F72">
    <cfRule type="cellIs" dxfId="962" priority="3533" operator="equal">
      <formula>"uitstekend"</formula>
    </cfRule>
  </conditionalFormatting>
  <conditionalFormatting sqref="F72">
    <cfRule type="cellIs" dxfId="961" priority="3534" operator="equal">
      <formula>"niet voldaan"</formula>
    </cfRule>
    <cfRule type="cellIs" dxfId="960" priority="3535" operator="equal">
      <formula>"vrij"</formula>
    </cfRule>
    <cfRule type="cellIs" dxfId="959" priority="3536" operator="equal">
      <formula>"verplicht"</formula>
    </cfRule>
  </conditionalFormatting>
  <conditionalFormatting sqref="E39">
    <cfRule type="cellIs" dxfId="958" priority="3526" operator="equal">
      <formula>"uitstekend"</formula>
    </cfRule>
  </conditionalFormatting>
  <conditionalFormatting sqref="E39">
    <cfRule type="cellIs" dxfId="957" priority="3527" operator="equal">
      <formula>"goed"</formula>
    </cfRule>
    <cfRule type="cellIs" dxfId="956" priority="3528" operator="equal">
      <formula>"niet voldaan"</formula>
    </cfRule>
    <cfRule type="expression" dxfId="955" priority="3529">
      <formula>E39="beter"</formula>
    </cfRule>
    <cfRule type="cellIs" dxfId="954" priority="3530" operator="equal">
      <formula>"vrij"</formula>
    </cfRule>
    <cfRule type="cellIs" dxfId="953" priority="3531" operator="equal">
      <formula>"verplicht"</formula>
    </cfRule>
  </conditionalFormatting>
  <conditionalFormatting sqref="F39">
    <cfRule type="cellIs" dxfId="952" priority="3519" operator="equal">
      <formula>"uitstekend"</formula>
    </cfRule>
  </conditionalFormatting>
  <conditionalFormatting sqref="F39">
    <cfRule type="cellIs" dxfId="951" priority="3520" operator="equal">
      <formula>"niet voldaan"</formula>
    </cfRule>
    <cfRule type="cellIs" dxfId="950" priority="3521" operator="equal">
      <formula>"vrij"</formula>
    </cfRule>
    <cfRule type="cellIs" dxfId="949" priority="3522" operator="equal">
      <formula>"verplicht"</formula>
    </cfRule>
  </conditionalFormatting>
  <conditionalFormatting sqref="E40">
    <cfRule type="cellIs" dxfId="948" priority="3512" operator="equal">
      <formula>"uitstekend"</formula>
    </cfRule>
  </conditionalFormatting>
  <conditionalFormatting sqref="E40">
    <cfRule type="cellIs" dxfId="947" priority="3513" operator="equal">
      <formula>"goed"</formula>
    </cfRule>
    <cfRule type="cellIs" dxfId="946" priority="3514" operator="equal">
      <formula>"niet voldaan"</formula>
    </cfRule>
    <cfRule type="expression" dxfId="945" priority="3515">
      <formula>E40="beter"</formula>
    </cfRule>
    <cfRule type="cellIs" dxfId="944" priority="3516" operator="equal">
      <formula>"vrij"</formula>
    </cfRule>
    <cfRule type="cellIs" dxfId="943" priority="3517" operator="equal">
      <formula>"verplicht"</formula>
    </cfRule>
  </conditionalFormatting>
  <conditionalFormatting sqref="F40">
    <cfRule type="cellIs" dxfId="942" priority="3505" operator="equal">
      <formula>"uitstekend"</formula>
    </cfRule>
  </conditionalFormatting>
  <conditionalFormatting sqref="F40">
    <cfRule type="cellIs" dxfId="941" priority="3506" operator="equal">
      <formula>"niet voldaan"</formula>
    </cfRule>
    <cfRule type="cellIs" dxfId="940" priority="3507" operator="equal">
      <formula>"vrij"</formula>
    </cfRule>
    <cfRule type="cellIs" dxfId="939" priority="3508" operator="equal">
      <formula>"verplicht"</formula>
    </cfRule>
  </conditionalFormatting>
  <conditionalFormatting sqref="E153">
    <cfRule type="cellIs" dxfId="938" priority="3498" operator="equal">
      <formula>"uitstekend"</formula>
    </cfRule>
    <cfRule type="cellIs" dxfId="937" priority="3499" operator="equal">
      <formula>"goed"</formula>
    </cfRule>
    <cfRule type="cellIs" dxfId="936" priority="3500" operator="equal">
      <formula>"niet voldaan"</formula>
    </cfRule>
    <cfRule type="expression" dxfId="935" priority="3501">
      <formula>E153="beter"</formula>
    </cfRule>
  </conditionalFormatting>
  <conditionalFormatting sqref="E153">
    <cfRule type="cellIs" dxfId="934" priority="3502" operator="equal">
      <formula>"vrij"</formula>
    </cfRule>
    <cfRule type="cellIs" dxfId="933" priority="3503" operator="equal">
      <formula>"verplicht"</formula>
    </cfRule>
  </conditionalFormatting>
  <conditionalFormatting sqref="F153">
    <cfRule type="cellIs" dxfId="932" priority="3493" operator="equal">
      <formula>"vrij"</formula>
    </cfRule>
    <cfRule type="cellIs" dxfId="931" priority="3494" operator="equal">
      <formula>"verplicht"</formula>
    </cfRule>
  </conditionalFormatting>
  <conditionalFormatting sqref="E209">
    <cfRule type="cellIs" dxfId="930" priority="3484" operator="equal">
      <formula>"uitstekend"</formula>
    </cfRule>
    <cfRule type="cellIs" dxfId="929" priority="3485" operator="equal">
      <formula>"goed"</formula>
    </cfRule>
    <cfRule type="cellIs" dxfId="928" priority="3486" operator="equal">
      <formula>"niet voldaan"</formula>
    </cfRule>
    <cfRule type="expression" dxfId="927" priority="3487">
      <formula>E209="beter"</formula>
    </cfRule>
  </conditionalFormatting>
  <conditionalFormatting sqref="E209">
    <cfRule type="cellIs" dxfId="926" priority="3488" operator="equal">
      <formula>"vrij"</formula>
    </cfRule>
    <cfRule type="cellIs" dxfId="925" priority="3489" operator="equal">
      <formula>"verplicht"</formula>
    </cfRule>
  </conditionalFormatting>
  <conditionalFormatting sqref="F209">
    <cfRule type="cellIs" dxfId="924" priority="3479" operator="equal">
      <formula>"vrij"</formula>
    </cfRule>
    <cfRule type="cellIs" dxfId="923" priority="3480" operator="equal">
      <formula>"verplicht"</formula>
    </cfRule>
  </conditionalFormatting>
  <conditionalFormatting sqref="E216">
    <cfRule type="cellIs" dxfId="922" priority="3470" operator="equal">
      <formula>"uitstekend"</formula>
    </cfRule>
    <cfRule type="cellIs" dxfId="921" priority="3471" operator="equal">
      <formula>"goed"</formula>
    </cfRule>
    <cfRule type="cellIs" dxfId="920" priority="3472" operator="equal">
      <formula>"niet voldaan"</formula>
    </cfRule>
    <cfRule type="expression" dxfId="919" priority="3473">
      <formula>E216="beter"</formula>
    </cfRule>
  </conditionalFormatting>
  <conditionalFormatting sqref="E216">
    <cfRule type="cellIs" dxfId="918" priority="3474" operator="equal">
      <formula>"vrij"</formula>
    </cfRule>
    <cfRule type="cellIs" dxfId="917" priority="3475" operator="equal">
      <formula>"verplicht"</formula>
    </cfRule>
  </conditionalFormatting>
  <conditionalFormatting sqref="F216">
    <cfRule type="cellIs" dxfId="916" priority="3465" operator="equal">
      <formula>"vrij"</formula>
    </cfRule>
    <cfRule type="cellIs" dxfId="915" priority="3466" operator="equal">
      <formula>"verplicht"</formula>
    </cfRule>
  </conditionalFormatting>
  <conditionalFormatting sqref="E175">
    <cfRule type="cellIs" dxfId="914" priority="3456" operator="equal">
      <formula>"uitstekend"</formula>
    </cfRule>
    <cfRule type="cellIs" dxfId="913" priority="3457" operator="equal">
      <formula>"goed"</formula>
    </cfRule>
    <cfRule type="cellIs" dxfId="912" priority="3458" operator="equal">
      <formula>"niet voldaan"</formula>
    </cfRule>
    <cfRule type="expression" dxfId="911" priority="3459">
      <formula>E175="beter"</formula>
    </cfRule>
  </conditionalFormatting>
  <conditionalFormatting sqref="E175">
    <cfRule type="cellIs" dxfId="910" priority="3460" operator="equal">
      <formula>"vrij"</formula>
    </cfRule>
    <cfRule type="cellIs" dxfId="909" priority="3461" operator="equal">
      <formula>"verplicht"</formula>
    </cfRule>
  </conditionalFormatting>
  <conditionalFormatting sqref="F175">
    <cfRule type="cellIs" dxfId="908" priority="3451" operator="equal">
      <formula>"vrij"</formula>
    </cfRule>
    <cfRule type="cellIs" dxfId="907" priority="3452" operator="equal">
      <formula>"verplicht"</formula>
    </cfRule>
  </conditionalFormatting>
  <conditionalFormatting sqref="E159">
    <cfRule type="cellIs" dxfId="906" priority="3442" operator="equal">
      <formula>"uitstekend"</formula>
    </cfRule>
    <cfRule type="cellIs" dxfId="905" priority="3443" operator="equal">
      <formula>"goed"</formula>
    </cfRule>
    <cfRule type="cellIs" dxfId="904" priority="3444" operator="equal">
      <formula>"niet voldaan"</formula>
    </cfRule>
    <cfRule type="expression" dxfId="903" priority="3445">
      <formula>E159="beter"</formula>
    </cfRule>
  </conditionalFormatting>
  <conditionalFormatting sqref="E159">
    <cfRule type="cellIs" dxfId="902" priority="3446" operator="equal">
      <formula>"vrij"</formula>
    </cfRule>
    <cfRule type="cellIs" dxfId="901" priority="3447" operator="equal">
      <formula>"verplicht"</formula>
    </cfRule>
  </conditionalFormatting>
  <conditionalFormatting sqref="F159">
    <cfRule type="cellIs" dxfId="900" priority="3437" operator="equal">
      <formula>"vrij"</formula>
    </cfRule>
    <cfRule type="cellIs" dxfId="899" priority="3438" operator="equal">
      <formula>"verplicht"</formula>
    </cfRule>
  </conditionalFormatting>
  <conditionalFormatting sqref="E104">
    <cfRule type="cellIs" dxfId="898" priority="3428" operator="equal">
      <formula>"uitstekend"</formula>
    </cfRule>
    <cfRule type="cellIs" dxfId="897" priority="3429" operator="equal">
      <formula>"goed"</formula>
    </cfRule>
    <cfRule type="cellIs" dxfId="896" priority="3430" operator="equal">
      <formula>"niet voldaan"</formula>
    </cfRule>
    <cfRule type="expression" dxfId="895" priority="3431">
      <formula>E104="beter"</formula>
    </cfRule>
  </conditionalFormatting>
  <conditionalFormatting sqref="E104">
    <cfRule type="cellIs" dxfId="894" priority="3432" operator="equal">
      <formula>"vrij"</formula>
    </cfRule>
    <cfRule type="cellIs" dxfId="893" priority="3433" operator="equal">
      <formula>"verplicht"</formula>
    </cfRule>
  </conditionalFormatting>
  <conditionalFormatting sqref="F104">
    <cfRule type="cellIs" dxfId="892" priority="3423" operator="equal">
      <formula>"vrij"</formula>
    </cfRule>
    <cfRule type="cellIs" dxfId="891" priority="3424" operator="equal">
      <formula>"verplicht"</formula>
    </cfRule>
  </conditionalFormatting>
  <conditionalFormatting sqref="E102">
    <cfRule type="cellIs" dxfId="890" priority="3414" operator="equal">
      <formula>"uitstekend"</formula>
    </cfRule>
    <cfRule type="cellIs" dxfId="889" priority="3415" operator="equal">
      <formula>"goed"</formula>
    </cfRule>
    <cfRule type="cellIs" dxfId="888" priority="3416" operator="equal">
      <formula>"niet voldaan"</formula>
    </cfRule>
    <cfRule type="expression" dxfId="887" priority="3417">
      <formula>E102="beter"</formula>
    </cfRule>
  </conditionalFormatting>
  <conditionalFormatting sqref="E102">
    <cfRule type="cellIs" dxfId="886" priority="3418" operator="equal">
      <formula>"vrij"</formula>
    </cfRule>
    <cfRule type="cellIs" dxfId="885" priority="3419" operator="equal">
      <formula>"verplicht"</formula>
    </cfRule>
  </conditionalFormatting>
  <conditionalFormatting sqref="F102">
    <cfRule type="cellIs" dxfId="884" priority="3409" operator="equal">
      <formula>"vrij"</formula>
    </cfRule>
    <cfRule type="cellIs" dxfId="883" priority="3410" operator="equal">
      <formula>"verplicht"</formula>
    </cfRule>
  </conditionalFormatting>
  <conditionalFormatting sqref="E49">
    <cfRule type="cellIs" dxfId="882" priority="3400" operator="equal">
      <formula>"uitstekend"</formula>
    </cfRule>
    <cfRule type="cellIs" dxfId="881" priority="3401" operator="equal">
      <formula>"goed"</formula>
    </cfRule>
    <cfRule type="cellIs" dxfId="880" priority="3402" operator="equal">
      <formula>"niet voldaan"</formula>
    </cfRule>
    <cfRule type="expression" dxfId="879" priority="3403">
      <formula>E49="beter"</formula>
    </cfRule>
  </conditionalFormatting>
  <conditionalFormatting sqref="E49">
    <cfRule type="cellIs" dxfId="878" priority="3404" operator="equal">
      <formula>"vrij"</formula>
    </cfRule>
    <cfRule type="cellIs" dxfId="877" priority="3405" operator="equal">
      <formula>"verplicht"</formula>
    </cfRule>
  </conditionalFormatting>
  <conditionalFormatting sqref="F49">
    <cfRule type="cellIs" dxfId="876" priority="3395" operator="equal">
      <formula>"vrij"</formula>
    </cfRule>
    <cfRule type="cellIs" dxfId="875" priority="3396" operator="equal">
      <formula>"verplicht"</formula>
    </cfRule>
  </conditionalFormatting>
  <conditionalFormatting sqref="E50">
    <cfRule type="cellIs" dxfId="874" priority="3386" operator="equal">
      <formula>"uitstekend"</formula>
    </cfRule>
    <cfRule type="cellIs" dxfId="873" priority="3387" operator="equal">
      <formula>"goed"</formula>
    </cfRule>
    <cfRule type="cellIs" dxfId="872" priority="3388" operator="equal">
      <formula>"niet voldaan"</formula>
    </cfRule>
    <cfRule type="expression" dxfId="871" priority="3389">
      <formula>E50="beter"</formula>
    </cfRule>
  </conditionalFormatting>
  <conditionalFormatting sqref="E50">
    <cfRule type="cellIs" dxfId="870" priority="3390" operator="equal">
      <formula>"vrij"</formula>
    </cfRule>
    <cfRule type="cellIs" dxfId="869" priority="3391" operator="equal">
      <formula>"verplicht"</formula>
    </cfRule>
  </conditionalFormatting>
  <conditionalFormatting sqref="F50">
    <cfRule type="cellIs" dxfId="868" priority="3381" operator="equal">
      <formula>"vrij"</formula>
    </cfRule>
    <cfRule type="cellIs" dxfId="867" priority="3382" operator="equal">
      <formula>"verplicht"</formula>
    </cfRule>
  </conditionalFormatting>
  <conditionalFormatting sqref="E155">
    <cfRule type="cellIs" dxfId="866" priority="3356" operator="equal">
      <formula>"vrij"</formula>
    </cfRule>
    <cfRule type="cellIs" dxfId="865" priority="3357" operator="equal">
      <formula>"verplicht"</formula>
    </cfRule>
  </conditionalFormatting>
  <conditionalFormatting sqref="E161">
    <cfRule type="cellIs" dxfId="864" priority="3352" operator="equal">
      <formula>"vrij"</formula>
    </cfRule>
    <cfRule type="cellIs" dxfId="863" priority="3353" operator="equal">
      <formula>"verplicht"</formula>
    </cfRule>
  </conditionalFormatting>
  <conditionalFormatting sqref="E125">
    <cfRule type="cellIs" dxfId="862" priority="3341" operator="equal">
      <formula>"vrij"</formula>
    </cfRule>
    <cfRule type="cellIs" dxfId="861" priority="3342" operator="equal">
      <formula>"verplicht"</formula>
    </cfRule>
  </conditionalFormatting>
  <conditionalFormatting sqref="B125">
    <cfRule type="expression" dxfId="860" priority="3340">
      <formula>nBIN1=FALSE</formula>
    </cfRule>
  </conditionalFormatting>
  <conditionalFormatting sqref="I125">
    <cfRule type="expression" dxfId="859" priority="3339">
      <formula>nBIN1=FALSE</formula>
    </cfRule>
  </conditionalFormatting>
  <conditionalFormatting sqref="H125">
    <cfRule type="expression" dxfId="858" priority="3338">
      <formula>nBIN1=FALSE</formula>
    </cfRule>
  </conditionalFormatting>
  <conditionalFormatting sqref="E128:E129">
    <cfRule type="cellIs" dxfId="857" priority="2964" operator="equal">
      <formula>"vrij"</formula>
    </cfRule>
    <cfRule type="cellIs" dxfId="856" priority="2965" operator="equal">
      <formula>"verplicht"</formula>
    </cfRule>
  </conditionalFormatting>
  <conditionalFormatting sqref="I128:I129">
    <cfRule type="expression" dxfId="855" priority="2962">
      <formula>nBIN1=FALSE</formula>
    </cfRule>
  </conditionalFormatting>
  <conditionalFormatting sqref="B128:B129">
    <cfRule type="expression" dxfId="854" priority="2963">
      <formula>nBIN1=FALSE</formula>
    </cfRule>
  </conditionalFormatting>
  <conditionalFormatting sqref="H128:H129">
    <cfRule type="expression" dxfId="853" priority="2961">
      <formula>nBIN1=FALSE</formula>
    </cfRule>
  </conditionalFormatting>
  <conditionalFormatting sqref="E129">
    <cfRule type="cellIs" dxfId="852" priority="2959" operator="equal">
      <formula>"vrij"</formula>
    </cfRule>
    <cfRule type="cellIs" dxfId="851" priority="2960" operator="equal">
      <formula>"verplicht"</formula>
    </cfRule>
  </conditionalFormatting>
  <conditionalFormatting sqref="I129">
    <cfRule type="expression" dxfId="850" priority="2957">
      <formula>nBIN1=FALSE</formula>
    </cfRule>
  </conditionalFormatting>
  <conditionalFormatting sqref="B129">
    <cfRule type="expression" dxfId="849" priority="2958">
      <formula>nBIN1=FALSE</formula>
    </cfRule>
  </conditionalFormatting>
  <conditionalFormatting sqref="H129">
    <cfRule type="expression" dxfId="848" priority="2956">
      <formula>nBIN1=FALSE</formula>
    </cfRule>
  </conditionalFormatting>
  <conditionalFormatting sqref="K10">
    <cfRule type="expression" dxfId="847" priority="2949">
      <formula>nBIN1=FALSE</formula>
    </cfRule>
  </conditionalFormatting>
  <conditionalFormatting sqref="K15">
    <cfRule type="expression" dxfId="846" priority="2948">
      <formula>nBIN1=FALSE</formula>
    </cfRule>
  </conditionalFormatting>
  <conditionalFormatting sqref="K28">
    <cfRule type="expression" dxfId="845" priority="2947">
      <formula>nBIN1=FALSE</formula>
    </cfRule>
  </conditionalFormatting>
  <conditionalFormatting sqref="K8">
    <cfRule type="cellIs" dxfId="844" priority="2950" operator="equal">
      <formula>"uitstekend"</formula>
    </cfRule>
    <cfRule type="cellIs" dxfId="843" priority="2951" operator="equal">
      <formula>"goed"</formula>
    </cfRule>
    <cfRule type="cellIs" dxfId="842" priority="2952" operator="equal">
      <formula>"niet voldaan"</formula>
    </cfRule>
    <cfRule type="cellIs" dxfId="841" priority="2953" operator="equal">
      <formula>"beter"</formula>
    </cfRule>
  </conditionalFormatting>
  <conditionalFormatting sqref="K38">
    <cfRule type="expression" dxfId="840" priority="2946">
      <formula>nBIN1=FALSE</formula>
    </cfRule>
  </conditionalFormatting>
  <conditionalFormatting sqref="K38">
    <cfRule type="cellIs" dxfId="839" priority="2942" operator="equal">
      <formula>"uitstekend"</formula>
    </cfRule>
    <cfRule type="cellIs" dxfId="838" priority="2943" operator="equal">
      <formula>"goed"</formula>
    </cfRule>
    <cfRule type="cellIs" dxfId="837" priority="2944" operator="equal">
      <formula>"niet voldaan"</formula>
    </cfRule>
    <cfRule type="cellIs" dxfId="836" priority="2945" operator="equal">
      <formula>"beter"</formula>
    </cfRule>
  </conditionalFormatting>
  <conditionalFormatting sqref="K48">
    <cfRule type="expression" dxfId="835" priority="2941">
      <formula>nBIN1=FALSE</formula>
    </cfRule>
  </conditionalFormatting>
  <conditionalFormatting sqref="K48">
    <cfRule type="cellIs" dxfId="834" priority="2937" operator="equal">
      <formula>"uitstekend"</formula>
    </cfRule>
    <cfRule type="cellIs" dxfId="833" priority="2938" operator="equal">
      <formula>"goed"</formula>
    </cfRule>
    <cfRule type="cellIs" dxfId="832" priority="2939" operator="equal">
      <formula>"niet voldaan"</formula>
    </cfRule>
    <cfRule type="cellIs" dxfId="831" priority="2940" operator="equal">
      <formula>"beter"</formula>
    </cfRule>
  </conditionalFormatting>
  <conditionalFormatting sqref="K137">
    <cfRule type="expression" dxfId="830" priority="2936">
      <formula>nBIN1=FALSE</formula>
    </cfRule>
  </conditionalFormatting>
  <conditionalFormatting sqref="K137">
    <cfRule type="cellIs" dxfId="829" priority="2932" operator="equal">
      <formula>"uitstekend"</formula>
    </cfRule>
    <cfRule type="cellIs" dxfId="828" priority="2933" operator="equal">
      <formula>"goed"</formula>
    </cfRule>
    <cfRule type="cellIs" dxfId="827" priority="2934" operator="equal">
      <formula>"niet voldaan"</formula>
    </cfRule>
    <cfRule type="cellIs" dxfId="826" priority="2935" operator="equal">
      <formula>"beter"</formula>
    </cfRule>
  </conditionalFormatting>
  <conditionalFormatting sqref="K152">
    <cfRule type="expression" dxfId="825" priority="2931">
      <formula>nBIN1=FALSE</formula>
    </cfRule>
  </conditionalFormatting>
  <conditionalFormatting sqref="K152">
    <cfRule type="cellIs" dxfId="824" priority="2927" operator="equal">
      <formula>"uitstekend"</formula>
    </cfRule>
    <cfRule type="cellIs" dxfId="823" priority="2928" operator="equal">
      <formula>"goed"</formula>
    </cfRule>
    <cfRule type="cellIs" dxfId="822" priority="2929" operator="equal">
      <formula>"niet voldaan"</formula>
    </cfRule>
    <cfRule type="cellIs" dxfId="821" priority="2930" operator="equal">
      <formula>"beter"</formula>
    </cfRule>
  </conditionalFormatting>
  <conditionalFormatting sqref="K154">
    <cfRule type="expression" dxfId="820" priority="2926">
      <formula>nBIN1=FALSE</formula>
    </cfRule>
  </conditionalFormatting>
  <conditionalFormatting sqref="K154">
    <cfRule type="cellIs" dxfId="819" priority="2922" operator="equal">
      <formula>"uitstekend"</formula>
    </cfRule>
    <cfRule type="cellIs" dxfId="818" priority="2923" operator="equal">
      <formula>"goed"</formula>
    </cfRule>
    <cfRule type="cellIs" dxfId="817" priority="2924" operator="equal">
      <formula>"niet voldaan"</formula>
    </cfRule>
    <cfRule type="cellIs" dxfId="816" priority="2925" operator="equal">
      <formula>"beter"</formula>
    </cfRule>
  </conditionalFormatting>
  <conditionalFormatting sqref="K156">
    <cfRule type="expression" dxfId="815" priority="2921">
      <formula>nBIN1=FALSE</formula>
    </cfRule>
  </conditionalFormatting>
  <conditionalFormatting sqref="K156">
    <cfRule type="cellIs" dxfId="814" priority="2917" operator="equal">
      <formula>"uitstekend"</formula>
    </cfRule>
    <cfRule type="cellIs" dxfId="813" priority="2918" operator="equal">
      <formula>"goed"</formula>
    </cfRule>
    <cfRule type="cellIs" dxfId="812" priority="2919" operator="equal">
      <formula>"niet voldaan"</formula>
    </cfRule>
    <cfRule type="cellIs" dxfId="811" priority="2920" operator="equal">
      <formula>"beter"</formula>
    </cfRule>
  </conditionalFormatting>
  <conditionalFormatting sqref="K158">
    <cfRule type="expression" dxfId="810" priority="2916">
      <formula>nBIN1=FALSE</formula>
    </cfRule>
  </conditionalFormatting>
  <conditionalFormatting sqref="K158">
    <cfRule type="cellIs" dxfId="809" priority="2912" operator="equal">
      <formula>"uitstekend"</formula>
    </cfRule>
    <cfRule type="cellIs" dxfId="808" priority="2913" operator="equal">
      <formula>"goed"</formula>
    </cfRule>
    <cfRule type="cellIs" dxfId="807" priority="2914" operator="equal">
      <formula>"niet voldaan"</formula>
    </cfRule>
    <cfRule type="cellIs" dxfId="806" priority="2915" operator="equal">
      <formula>"beter"</formula>
    </cfRule>
  </conditionalFormatting>
  <conditionalFormatting sqref="K160">
    <cfRule type="expression" dxfId="805" priority="2911">
      <formula>nBIN1=FALSE</formula>
    </cfRule>
  </conditionalFormatting>
  <conditionalFormatting sqref="K160">
    <cfRule type="cellIs" dxfId="804" priority="2907" operator="equal">
      <formula>"uitstekend"</formula>
    </cfRule>
    <cfRule type="cellIs" dxfId="803" priority="2908" operator="equal">
      <formula>"goed"</formula>
    </cfRule>
    <cfRule type="cellIs" dxfId="802" priority="2909" operator="equal">
      <formula>"niet voldaan"</formula>
    </cfRule>
    <cfRule type="cellIs" dxfId="801" priority="2910" operator="equal">
      <formula>"beter"</formula>
    </cfRule>
  </conditionalFormatting>
  <conditionalFormatting sqref="K162">
    <cfRule type="expression" dxfId="800" priority="2906">
      <formula>nBIN1=FALSE</formula>
    </cfRule>
  </conditionalFormatting>
  <conditionalFormatting sqref="K162">
    <cfRule type="cellIs" dxfId="799" priority="2902" operator="equal">
      <formula>"uitstekend"</formula>
    </cfRule>
    <cfRule type="cellIs" dxfId="798" priority="2903" operator="equal">
      <formula>"goed"</formula>
    </cfRule>
    <cfRule type="cellIs" dxfId="797" priority="2904" operator="equal">
      <formula>"niet voldaan"</formula>
    </cfRule>
    <cfRule type="cellIs" dxfId="796" priority="2905" operator="equal">
      <formula>"beter"</formula>
    </cfRule>
  </conditionalFormatting>
  <conditionalFormatting sqref="K70">
    <cfRule type="expression" dxfId="795" priority="2901">
      <formula>nBIN1=FALSE</formula>
    </cfRule>
  </conditionalFormatting>
  <conditionalFormatting sqref="K70">
    <cfRule type="cellIs" dxfId="794" priority="2897" operator="equal">
      <formula>"uitstekend"</formula>
    </cfRule>
    <cfRule type="cellIs" dxfId="793" priority="2898" operator="equal">
      <formula>"goed"</formula>
    </cfRule>
    <cfRule type="cellIs" dxfId="792" priority="2899" operator="equal">
      <formula>"niet voldaan"</formula>
    </cfRule>
    <cfRule type="cellIs" dxfId="791" priority="2900" operator="equal">
      <formula>"beter"</formula>
    </cfRule>
  </conditionalFormatting>
  <conditionalFormatting sqref="K101">
    <cfRule type="expression" dxfId="790" priority="2896">
      <formula>nBIN1=FALSE</formula>
    </cfRule>
  </conditionalFormatting>
  <conditionalFormatting sqref="K101">
    <cfRule type="cellIs" dxfId="789" priority="2892" operator="equal">
      <formula>"uitstekend"</formula>
    </cfRule>
    <cfRule type="cellIs" dxfId="788" priority="2893" operator="equal">
      <formula>"goed"</formula>
    </cfRule>
    <cfRule type="cellIs" dxfId="787" priority="2894" operator="equal">
      <formula>"niet voldaan"</formula>
    </cfRule>
    <cfRule type="cellIs" dxfId="786" priority="2895" operator="equal">
      <formula>"beter"</formula>
    </cfRule>
  </conditionalFormatting>
  <conditionalFormatting sqref="K174">
    <cfRule type="expression" dxfId="785" priority="2891">
      <formula>nBIN1=FALSE</formula>
    </cfRule>
  </conditionalFormatting>
  <conditionalFormatting sqref="K174">
    <cfRule type="cellIs" dxfId="784" priority="2887" operator="equal">
      <formula>"uitstekend"</formula>
    </cfRule>
    <cfRule type="cellIs" dxfId="783" priority="2888" operator="equal">
      <formula>"goed"</formula>
    </cfRule>
    <cfRule type="cellIs" dxfId="782" priority="2889" operator="equal">
      <formula>"niet voldaan"</formula>
    </cfRule>
    <cfRule type="cellIs" dxfId="781" priority="2890" operator="equal">
      <formula>"beter"</formula>
    </cfRule>
  </conditionalFormatting>
  <conditionalFormatting sqref="K208">
    <cfRule type="expression" dxfId="780" priority="2886">
      <formula>nBIN1=FALSE</formula>
    </cfRule>
  </conditionalFormatting>
  <conditionalFormatting sqref="K208">
    <cfRule type="cellIs" dxfId="779" priority="2882" operator="equal">
      <formula>"uitstekend"</formula>
    </cfRule>
    <cfRule type="cellIs" dxfId="778" priority="2883" operator="equal">
      <formula>"goed"</formula>
    </cfRule>
    <cfRule type="cellIs" dxfId="777" priority="2884" operator="equal">
      <formula>"niet voldaan"</formula>
    </cfRule>
    <cfRule type="cellIs" dxfId="776" priority="2885" operator="equal">
      <formula>"beter"</formula>
    </cfRule>
  </conditionalFormatting>
  <conditionalFormatting sqref="K215">
    <cfRule type="expression" dxfId="775" priority="2881">
      <formula>nBIN1=FALSE</formula>
    </cfRule>
  </conditionalFormatting>
  <conditionalFormatting sqref="K215">
    <cfRule type="cellIs" dxfId="774" priority="2877" operator="equal">
      <formula>"uitstekend"</formula>
    </cfRule>
    <cfRule type="cellIs" dxfId="773" priority="2878" operator="equal">
      <formula>"goed"</formula>
    </cfRule>
    <cfRule type="cellIs" dxfId="772" priority="2879" operator="equal">
      <formula>"niet voldaan"</formula>
    </cfRule>
    <cfRule type="cellIs" dxfId="771" priority="2880" operator="equal">
      <formula>"beter"</formula>
    </cfRule>
  </conditionalFormatting>
  <conditionalFormatting sqref="K103">
    <cfRule type="expression" dxfId="770" priority="2876">
      <formula>nBIN1=FALSE</formula>
    </cfRule>
  </conditionalFormatting>
  <conditionalFormatting sqref="K103">
    <cfRule type="cellIs" dxfId="769" priority="2872" operator="equal">
      <formula>"uitstekend"</formula>
    </cfRule>
    <cfRule type="cellIs" dxfId="768" priority="2873" operator="equal">
      <formula>"goed"</formula>
    </cfRule>
    <cfRule type="cellIs" dxfId="767" priority="2874" operator="equal">
      <formula>"niet voldaan"</formula>
    </cfRule>
    <cfRule type="cellIs" dxfId="766" priority="2875" operator="equal">
      <formula>"beter"</formula>
    </cfRule>
  </conditionalFormatting>
  <conditionalFormatting sqref="K105">
    <cfRule type="expression" dxfId="765" priority="2871">
      <formula>nBIN1=FALSE</formula>
    </cfRule>
  </conditionalFormatting>
  <conditionalFormatting sqref="K105">
    <cfRule type="cellIs" dxfId="764" priority="2867" operator="equal">
      <formula>"uitstekend"</formula>
    </cfRule>
    <cfRule type="cellIs" dxfId="763" priority="2868" operator="equal">
      <formula>"goed"</formula>
    </cfRule>
    <cfRule type="cellIs" dxfId="762" priority="2869" operator="equal">
      <formula>"niet voldaan"</formula>
    </cfRule>
    <cfRule type="cellIs" dxfId="761" priority="2870" operator="equal">
      <formula>"beter"</formula>
    </cfRule>
  </conditionalFormatting>
  <conditionalFormatting sqref="K107">
    <cfRule type="expression" dxfId="760" priority="2866">
      <formula>nBIN1=FALSE</formula>
    </cfRule>
  </conditionalFormatting>
  <conditionalFormatting sqref="K107">
    <cfRule type="cellIs" dxfId="759" priority="2862" operator="equal">
      <formula>"uitstekend"</formula>
    </cfRule>
    <cfRule type="cellIs" dxfId="758" priority="2863" operator="equal">
      <formula>"goed"</formula>
    </cfRule>
    <cfRule type="cellIs" dxfId="757" priority="2864" operator="equal">
      <formula>"niet voldaan"</formula>
    </cfRule>
    <cfRule type="cellIs" dxfId="756" priority="2865" operator="equal">
      <formula>"beter"</formula>
    </cfRule>
  </conditionalFormatting>
  <conditionalFormatting sqref="K109">
    <cfRule type="expression" dxfId="755" priority="2861">
      <formula>nBIN1=FALSE</formula>
    </cfRule>
  </conditionalFormatting>
  <conditionalFormatting sqref="K109">
    <cfRule type="cellIs" dxfId="754" priority="2857" operator="equal">
      <formula>"uitstekend"</formula>
    </cfRule>
    <cfRule type="cellIs" dxfId="753" priority="2858" operator="equal">
      <formula>"goed"</formula>
    </cfRule>
    <cfRule type="cellIs" dxfId="752" priority="2859" operator="equal">
      <formula>"niet voldaan"</formula>
    </cfRule>
    <cfRule type="cellIs" dxfId="751" priority="2860" operator="equal">
      <formula>"beter"</formula>
    </cfRule>
  </conditionalFormatting>
  <conditionalFormatting sqref="K18">
    <cfRule type="expression" dxfId="750" priority="2856">
      <formula>nBIN1=FALSE</formula>
    </cfRule>
  </conditionalFormatting>
  <conditionalFormatting sqref="K21">
    <cfRule type="expression" dxfId="749" priority="2855">
      <formula>nBIN1=FALSE</formula>
    </cfRule>
  </conditionalFormatting>
  <conditionalFormatting sqref="K24">
    <cfRule type="expression" dxfId="748" priority="2854">
      <formula>nBIN1=FALSE</formula>
    </cfRule>
  </conditionalFormatting>
  <conditionalFormatting sqref="K11">
    <cfRule type="cellIs" dxfId="747" priority="2850" operator="equal">
      <formula>"uitstekend"</formula>
    </cfRule>
    <cfRule type="cellIs" dxfId="746" priority="2851" operator="equal">
      <formula>"goed"</formula>
    </cfRule>
    <cfRule type="cellIs" dxfId="745" priority="2852" operator="equal">
      <formula>"niet voldaan"</formula>
    </cfRule>
    <cfRule type="cellIs" dxfId="744" priority="2853" operator="equal">
      <formula>"beter"</formula>
    </cfRule>
  </conditionalFormatting>
  <conditionalFormatting sqref="K16">
    <cfRule type="cellIs" dxfId="743" priority="2846" operator="equal">
      <formula>"uitstekend"</formula>
    </cfRule>
    <cfRule type="cellIs" dxfId="742" priority="2847" operator="equal">
      <formula>"goed"</formula>
    </cfRule>
    <cfRule type="cellIs" dxfId="741" priority="2848" operator="equal">
      <formula>"niet voldaan"</formula>
    </cfRule>
    <cfRule type="cellIs" dxfId="740" priority="2849" operator="equal">
      <formula>"beter"</formula>
    </cfRule>
  </conditionalFormatting>
  <conditionalFormatting sqref="K19">
    <cfRule type="cellIs" dxfId="739" priority="2842" operator="equal">
      <formula>"uitstekend"</formula>
    </cfRule>
    <cfRule type="cellIs" dxfId="738" priority="2843" operator="equal">
      <formula>"goed"</formula>
    </cfRule>
    <cfRule type="cellIs" dxfId="737" priority="2844" operator="equal">
      <formula>"niet voldaan"</formula>
    </cfRule>
    <cfRule type="cellIs" dxfId="736" priority="2845" operator="equal">
      <formula>"beter"</formula>
    </cfRule>
  </conditionalFormatting>
  <conditionalFormatting sqref="K22">
    <cfRule type="cellIs" dxfId="735" priority="2838" operator="equal">
      <formula>"uitstekend"</formula>
    </cfRule>
    <cfRule type="cellIs" dxfId="734" priority="2839" operator="equal">
      <formula>"goed"</formula>
    </cfRule>
    <cfRule type="cellIs" dxfId="733" priority="2840" operator="equal">
      <formula>"niet voldaan"</formula>
    </cfRule>
    <cfRule type="cellIs" dxfId="732" priority="2841" operator="equal">
      <formula>"beter"</formula>
    </cfRule>
  </conditionalFormatting>
  <conditionalFormatting sqref="K25">
    <cfRule type="cellIs" dxfId="731" priority="2834" operator="equal">
      <formula>"uitstekend"</formula>
    </cfRule>
    <cfRule type="cellIs" dxfId="730" priority="2835" operator="equal">
      <formula>"goed"</formula>
    </cfRule>
    <cfRule type="cellIs" dxfId="729" priority="2836" operator="equal">
      <formula>"niet voldaan"</formula>
    </cfRule>
    <cfRule type="cellIs" dxfId="728" priority="2837" operator="equal">
      <formula>"beter"</formula>
    </cfRule>
  </conditionalFormatting>
  <conditionalFormatting sqref="K31">
    <cfRule type="cellIs" dxfId="727" priority="2830" operator="equal">
      <formula>"uitstekend"</formula>
    </cfRule>
    <cfRule type="cellIs" dxfId="726" priority="2831" operator="equal">
      <formula>"goed"</formula>
    </cfRule>
    <cfRule type="cellIs" dxfId="725" priority="2832" operator="equal">
      <formula>"niet voldaan"</formula>
    </cfRule>
    <cfRule type="cellIs" dxfId="724" priority="2833" operator="equal">
      <formula>"beter"</formula>
    </cfRule>
  </conditionalFormatting>
  <conditionalFormatting sqref="K35">
    <cfRule type="cellIs" dxfId="723" priority="2826" operator="equal">
      <formula>"uitstekend"</formula>
    </cfRule>
    <cfRule type="cellIs" dxfId="722" priority="2827" operator="equal">
      <formula>"goed"</formula>
    </cfRule>
    <cfRule type="cellIs" dxfId="721" priority="2828" operator="equal">
      <formula>"niet voldaan"</formula>
    </cfRule>
    <cfRule type="cellIs" dxfId="720" priority="2829" operator="equal">
      <formula>"beter"</formula>
    </cfRule>
  </conditionalFormatting>
  <conditionalFormatting sqref="K52">
    <cfRule type="cellIs" dxfId="719" priority="2822" operator="equal">
      <formula>"uitstekend"</formula>
    </cfRule>
    <cfRule type="cellIs" dxfId="718" priority="2823" operator="equal">
      <formula>"goed"</formula>
    </cfRule>
    <cfRule type="cellIs" dxfId="717" priority="2824" operator="equal">
      <formula>"niet voldaan"</formula>
    </cfRule>
    <cfRule type="cellIs" dxfId="716" priority="2825" operator="equal">
      <formula>"beter"</formula>
    </cfRule>
  </conditionalFormatting>
  <conditionalFormatting sqref="K57">
    <cfRule type="cellIs" dxfId="715" priority="2818" operator="equal">
      <formula>"uitstekend"</formula>
    </cfRule>
    <cfRule type="cellIs" dxfId="714" priority="2819" operator="equal">
      <formula>"goed"</formula>
    </cfRule>
    <cfRule type="cellIs" dxfId="713" priority="2820" operator="equal">
      <formula>"niet voldaan"</formula>
    </cfRule>
    <cfRule type="cellIs" dxfId="712" priority="2821" operator="equal">
      <formula>"beter"</formula>
    </cfRule>
  </conditionalFormatting>
  <conditionalFormatting sqref="K64">
    <cfRule type="cellIs" dxfId="711" priority="2814" operator="equal">
      <formula>"uitstekend"</formula>
    </cfRule>
    <cfRule type="cellIs" dxfId="710" priority="2815" operator="equal">
      <formula>"goed"</formula>
    </cfRule>
    <cfRule type="cellIs" dxfId="709" priority="2816" operator="equal">
      <formula>"niet voldaan"</formula>
    </cfRule>
    <cfRule type="cellIs" dxfId="708" priority="2817" operator="equal">
      <formula>"beter"</formula>
    </cfRule>
  </conditionalFormatting>
  <conditionalFormatting sqref="K67">
    <cfRule type="cellIs" dxfId="707" priority="2810" operator="equal">
      <formula>"uitstekend"</formula>
    </cfRule>
    <cfRule type="cellIs" dxfId="706" priority="2811" operator="equal">
      <formula>"goed"</formula>
    </cfRule>
    <cfRule type="cellIs" dxfId="705" priority="2812" operator="equal">
      <formula>"niet voldaan"</formula>
    </cfRule>
    <cfRule type="cellIs" dxfId="704" priority="2813" operator="equal">
      <formula>"beter"</formula>
    </cfRule>
  </conditionalFormatting>
  <conditionalFormatting sqref="K74">
    <cfRule type="cellIs" dxfId="703" priority="2806" operator="equal">
      <formula>"uitstekend"</formula>
    </cfRule>
    <cfRule type="cellIs" dxfId="702" priority="2807" operator="equal">
      <formula>"goed"</formula>
    </cfRule>
    <cfRule type="cellIs" dxfId="701" priority="2808" operator="equal">
      <formula>"niet voldaan"</formula>
    </cfRule>
    <cfRule type="cellIs" dxfId="700" priority="2809" operator="equal">
      <formula>"beter"</formula>
    </cfRule>
  </conditionalFormatting>
  <conditionalFormatting sqref="K79">
    <cfRule type="cellIs" dxfId="699" priority="2802" operator="equal">
      <formula>"uitstekend"</formula>
    </cfRule>
    <cfRule type="cellIs" dxfId="698" priority="2803" operator="equal">
      <formula>"goed"</formula>
    </cfRule>
    <cfRule type="cellIs" dxfId="697" priority="2804" operator="equal">
      <formula>"niet voldaan"</formula>
    </cfRule>
    <cfRule type="cellIs" dxfId="696" priority="2805" operator="equal">
      <formula>"beter"</formula>
    </cfRule>
  </conditionalFormatting>
  <conditionalFormatting sqref="K89">
    <cfRule type="cellIs" dxfId="695" priority="2798" operator="equal">
      <formula>"uitstekend"</formula>
    </cfRule>
    <cfRule type="cellIs" dxfId="694" priority="2799" operator="equal">
      <formula>"goed"</formula>
    </cfRule>
    <cfRule type="cellIs" dxfId="693" priority="2800" operator="equal">
      <formula>"niet voldaan"</formula>
    </cfRule>
    <cfRule type="cellIs" dxfId="692" priority="2801" operator="equal">
      <formula>"beter"</formula>
    </cfRule>
  </conditionalFormatting>
  <conditionalFormatting sqref="K95">
    <cfRule type="cellIs" dxfId="691" priority="2794" operator="equal">
      <formula>"uitstekend"</formula>
    </cfRule>
    <cfRule type="cellIs" dxfId="690" priority="2795" operator="equal">
      <formula>"goed"</formula>
    </cfRule>
    <cfRule type="cellIs" dxfId="689" priority="2796" operator="equal">
      <formula>"niet voldaan"</formula>
    </cfRule>
    <cfRule type="cellIs" dxfId="688" priority="2797" operator="equal">
      <formula>"beter"</formula>
    </cfRule>
  </conditionalFormatting>
  <conditionalFormatting sqref="K112">
    <cfRule type="cellIs" dxfId="687" priority="2790" operator="equal">
      <formula>"uitstekend"</formula>
    </cfRule>
    <cfRule type="cellIs" dxfId="686" priority="2791" operator="equal">
      <formula>"goed"</formula>
    </cfRule>
    <cfRule type="cellIs" dxfId="685" priority="2792" operator="equal">
      <formula>"niet voldaan"</formula>
    </cfRule>
    <cfRule type="cellIs" dxfId="684" priority="2793" operator="equal">
      <formula>"beter"</formula>
    </cfRule>
  </conditionalFormatting>
  <conditionalFormatting sqref="K127">
    <cfRule type="cellIs" dxfId="683" priority="2786" operator="equal">
      <formula>"uitstekend"</formula>
    </cfRule>
    <cfRule type="cellIs" dxfId="682" priority="2787" operator="equal">
      <formula>"goed"</formula>
    </cfRule>
    <cfRule type="cellIs" dxfId="681" priority="2788" operator="equal">
      <formula>"niet voldaan"</formula>
    </cfRule>
    <cfRule type="cellIs" dxfId="680" priority="2789" operator="equal">
      <formula>"beter"</formula>
    </cfRule>
  </conditionalFormatting>
  <conditionalFormatting sqref="K131">
    <cfRule type="cellIs" dxfId="679" priority="2782" operator="equal">
      <formula>"uitstekend"</formula>
    </cfRule>
    <cfRule type="cellIs" dxfId="678" priority="2783" operator="equal">
      <formula>"goed"</formula>
    </cfRule>
    <cfRule type="cellIs" dxfId="677" priority="2784" operator="equal">
      <formula>"niet voldaan"</formula>
    </cfRule>
    <cfRule type="cellIs" dxfId="676" priority="2785" operator="equal">
      <formula>"beter"</formula>
    </cfRule>
  </conditionalFormatting>
  <conditionalFormatting sqref="K134">
    <cfRule type="cellIs" dxfId="675" priority="2778" operator="equal">
      <formula>"uitstekend"</formula>
    </cfRule>
    <cfRule type="cellIs" dxfId="674" priority="2779" operator="equal">
      <formula>"goed"</formula>
    </cfRule>
    <cfRule type="cellIs" dxfId="673" priority="2780" operator="equal">
      <formula>"niet voldaan"</formula>
    </cfRule>
    <cfRule type="cellIs" dxfId="672" priority="2781" operator="equal">
      <formula>"beter"</formula>
    </cfRule>
  </conditionalFormatting>
  <conditionalFormatting sqref="K140">
    <cfRule type="cellIs" dxfId="671" priority="2774" operator="equal">
      <formula>"uitstekend"</formula>
    </cfRule>
    <cfRule type="cellIs" dxfId="670" priority="2775" operator="equal">
      <formula>"goed"</formula>
    </cfRule>
    <cfRule type="cellIs" dxfId="669" priority="2776" operator="equal">
      <formula>"niet voldaan"</formula>
    </cfRule>
    <cfRule type="cellIs" dxfId="668" priority="2777" operator="equal">
      <formula>"beter"</formula>
    </cfRule>
  </conditionalFormatting>
  <conditionalFormatting sqref="K143">
    <cfRule type="cellIs" dxfId="667" priority="2770" operator="equal">
      <formula>"uitstekend"</formula>
    </cfRule>
    <cfRule type="cellIs" dxfId="666" priority="2771" operator="equal">
      <formula>"goed"</formula>
    </cfRule>
    <cfRule type="cellIs" dxfId="665" priority="2772" operator="equal">
      <formula>"niet voldaan"</formula>
    </cfRule>
    <cfRule type="cellIs" dxfId="664" priority="2773" operator="equal">
      <formula>"beter"</formula>
    </cfRule>
  </conditionalFormatting>
  <conditionalFormatting sqref="K148">
    <cfRule type="cellIs" dxfId="663" priority="2766" operator="equal">
      <formula>"uitstekend"</formula>
    </cfRule>
    <cfRule type="cellIs" dxfId="662" priority="2767" operator="equal">
      <formula>"goed"</formula>
    </cfRule>
    <cfRule type="cellIs" dxfId="661" priority="2768" operator="equal">
      <formula>"niet voldaan"</formula>
    </cfRule>
    <cfRule type="cellIs" dxfId="660" priority="2769" operator="equal">
      <formula>"beter"</formula>
    </cfRule>
  </conditionalFormatting>
  <conditionalFormatting sqref="K167">
    <cfRule type="cellIs" dxfId="659" priority="2762" operator="equal">
      <formula>"uitstekend"</formula>
    </cfRule>
    <cfRule type="cellIs" dxfId="658" priority="2763" operator="equal">
      <formula>"goed"</formula>
    </cfRule>
    <cfRule type="cellIs" dxfId="657" priority="2764" operator="equal">
      <formula>"niet voldaan"</formula>
    </cfRule>
    <cfRule type="cellIs" dxfId="656" priority="2765" operator="equal">
      <formula>"beter"</formula>
    </cfRule>
  </conditionalFormatting>
  <conditionalFormatting sqref="K170">
    <cfRule type="cellIs" dxfId="655" priority="2758" operator="equal">
      <formula>"uitstekend"</formula>
    </cfRule>
    <cfRule type="cellIs" dxfId="654" priority="2759" operator="equal">
      <formula>"goed"</formula>
    </cfRule>
    <cfRule type="cellIs" dxfId="653" priority="2760" operator="equal">
      <formula>"niet voldaan"</formula>
    </cfRule>
    <cfRule type="cellIs" dxfId="652" priority="2761" operator="equal">
      <formula>"beter"</formula>
    </cfRule>
  </conditionalFormatting>
  <conditionalFormatting sqref="K177">
    <cfRule type="cellIs" dxfId="651" priority="2754" operator="equal">
      <formula>"uitstekend"</formula>
    </cfRule>
    <cfRule type="cellIs" dxfId="650" priority="2755" operator="equal">
      <formula>"goed"</formula>
    </cfRule>
    <cfRule type="cellIs" dxfId="649" priority="2756" operator="equal">
      <formula>"niet voldaan"</formula>
    </cfRule>
    <cfRule type="cellIs" dxfId="648" priority="2757" operator="equal">
      <formula>"beter"</formula>
    </cfRule>
  </conditionalFormatting>
  <conditionalFormatting sqref="K182">
    <cfRule type="cellIs" dxfId="647" priority="2750" operator="equal">
      <formula>"uitstekend"</formula>
    </cfRule>
    <cfRule type="cellIs" dxfId="646" priority="2751" operator="equal">
      <formula>"goed"</formula>
    </cfRule>
    <cfRule type="cellIs" dxfId="645" priority="2752" operator="equal">
      <formula>"niet voldaan"</formula>
    </cfRule>
    <cfRule type="cellIs" dxfId="644" priority="2753" operator="equal">
      <formula>"beter"</formula>
    </cfRule>
  </conditionalFormatting>
  <conditionalFormatting sqref="K187">
    <cfRule type="cellIs" dxfId="643" priority="2746" operator="equal">
      <formula>"uitstekend"</formula>
    </cfRule>
    <cfRule type="cellIs" dxfId="642" priority="2747" operator="equal">
      <formula>"goed"</formula>
    </cfRule>
    <cfRule type="cellIs" dxfId="641" priority="2748" operator="equal">
      <formula>"niet voldaan"</formula>
    </cfRule>
    <cfRule type="cellIs" dxfId="640" priority="2749" operator="equal">
      <formula>"beter"</formula>
    </cfRule>
  </conditionalFormatting>
  <conditionalFormatting sqref="K191">
    <cfRule type="cellIs" dxfId="639" priority="2742" operator="equal">
      <formula>"uitstekend"</formula>
    </cfRule>
    <cfRule type="cellIs" dxfId="638" priority="2743" operator="equal">
      <formula>"goed"</formula>
    </cfRule>
    <cfRule type="cellIs" dxfId="637" priority="2744" operator="equal">
      <formula>"niet voldaan"</formula>
    </cfRule>
    <cfRule type="cellIs" dxfId="636" priority="2745" operator="equal">
      <formula>"beter"</formula>
    </cfRule>
  </conditionalFormatting>
  <conditionalFormatting sqref="K194">
    <cfRule type="cellIs" dxfId="635" priority="2738" operator="equal">
      <formula>"uitstekend"</formula>
    </cfRule>
    <cfRule type="cellIs" dxfId="634" priority="2739" operator="equal">
      <formula>"goed"</formula>
    </cfRule>
    <cfRule type="cellIs" dxfId="633" priority="2740" operator="equal">
      <formula>"niet voldaan"</formula>
    </cfRule>
    <cfRule type="cellIs" dxfId="632" priority="2741" operator="equal">
      <formula>"beter"</formula>
    </cfRule>
  </conditionalFormatting>
  <conditionalFormatting sqref="K198">
    <cfRule type="cellIs" dxfId="631" priority="2734" operator="equal">
      <formula>"uitstekend"</formula>
    </cfRule>
    <cfRule type="cellIs" dxfId="630" priority="2735" operator="equal">
      <formula>"goed"</formula>
    </cfRule>
    <cfRule type="cellIs" dxfId="629" priority="2736" operator="equal">
      <formula>"niet voldaan"</formula>
    </cfRule>
    <cfRule type="cellIs" dxfId="628" priority="2737" operator="equal">
      <formula>"beter"</formula>
    </cfRule>
  </conditionalFormatting>
  <conditionalFormatting sqref="K204">
    <cfRule type="cellIs" dxfId="627" priority="2730" operator="equal">
      <formula>"uitstekend"</formula>
    </cfRule>
    <cfRule type="cellIs" dxfId="626" priority="2731" operator="equal">
      <formula>"goed"</formula>
    </cfRule>
    <cfRule type="cellIs" dxfId="625" priority="2732" operator="equal">
      <formula>"niet voldaan"</formula>
    </cfRule>
    <cfRule type="cellIs" dxfId="624" priority="2733" operator="equal">
      <formula>"beter"</formula>
    </cfRule>
  </conditionalFormatting>
  <conditionalFormatting sqref="K218">
    <cfRule type="cellIs" dxfId="623" priority="2726" operator="equal">
      <formula>"uitstekend"</formula>
    </cfRule>
    <cfRule type="cellIs" dxfId="622" priority="2727" operator="equal">
      <formula>"goed"</formula>
    </cfRule>
    <cfRule type="cellIs" dxfId="621" priority="2728" operator="equal">
      <formula>"niet voldaan"</formula>
    </cfRule>
    <cfRule type="cellIs" dxfId="620" priority="2729" operator="equal">
      <formula>"beter"</formula>
    </cfRule>
  </conditionalFormatting>
  <conditionalFormatting sqref="K224">
    <cfRule type="cellIs" dxfId="619" priority="2722" operator="equal">
      <formula>"uitstekend"</formula>
    </cfRule>
    <cfRule type="cellIs" dxfId="618" priority="2723" operator="equal">
      <formula>"goed"</formula>
    </cfRule>
    <cfRule type="cellIs" dxfId="617" priority="2724" operator="equal">
      <formula>"niet voldaan"</formula>
    </cfRule>
    <cfRule type="cellIs" dxfId="616" priority="2725" operator="equal">
      <formula>"beter"</formula>
    </cfRule>
  </conditionalFormatting>
  <conditionalFormatting sqref="K230">
    <cfRule type="cellIs" dxfId="615" priority="2718" operator="equal">
      <formula>"uitstekend"</formula>
    </cfRule>
    <cfRule type="cellIs" dxfId="614" priority="2719" operator="equal">
      <formula>"goed"</formula>
    </cfRule>
    <cfRule type="cellIs" dxfId="613" priority="2720" operator="equal">
      <formula>"niet voldaan"</formula>
    </cfRule>
    <cfRule type="cellIs" dxfId="612" priority="2721" operator="equal">
      <formula>"beter"</formula>
    </cfRule>
  </conditionalFormatting>
  <conditionalFormatting sqref="K236">
    <cfRule type="cellIs" dxfId="611" priority="2714" operator="equal">
      <formula>"uitstekend"</formula>
    </cfRule>
    <cfRule type="cellIs" dxfId="610" priority="2715" operator="equal">
      <formula>"goed"</formula>
    </cfRule>
    <cfRule type="cellIs" dxfId="609" priority="2716" operator="equal">
      <formula>"niet voldaan"</formula>
    </cfRule>
    <cfRule type="cellIs" dxfId="608" priority="2717" operator="equal">
      <formula>"beter"</formula>
    </cfRule>
  </conditionalFormatting>
  <conditionalFormatting sqref="K239">
    <cfRule type="cellIs" dxfId="607" priority="2710" operator="equal">
      <formula>"uitstekend"</formula>
    </cfRule>
    <cfRule type="cellIs" dxfId="606" priority="2711" operator="equal">
      <formula>"goed"</formula>
    </cfRule>
    <cfRule type="cellIs" dxfId="605" priority="2712" operator="equal">
      <formula>"niet voldaan"</formula>
    </cfRule>
    <cfRule type="cellIs" dxfId="604" priority="2713" operator="equal">
      <formula>"beter"</formula>
    </cfRule>
  </conditionalFormatting>
  <conditionalFormatting sqref="K242">
    <cfRule type="cellIs" dxfId="603" priority="2706" operator="equal">
      <formula>"uitstekend"</formula>
    </cfRule>
    <cfRule type="cellIs" dxfId="602" priority="2707" operator="equal">
      <formula>"goed"</formula>
    </cfRule>
    <cfRule type="cellIs" dxfId="601" priority="2708" operator="equal">
      <formula>"niet voldaan"</formula>
    </cfRule>
    <cfRule type="cellIs" dxfId="600" priority="2709" operator="equal">
      <formula>"beter"</formula>
    </cfRule>
  </conditionalFormatting>
  <conditionalFormatting sqref="K245">
    <cfRule type="cellIs" dxfId="599" priority="2702" operator="equal">
      <formula>"uitstekend"</formula>
    </cfRule>
    <cfRule type="cellIs" dxfId="598" priority="2703" operator="equal">
      <formula>"goed"</formula>
    </cfRule>
    <cfRule type="cellIs" dxfId="597" priority="2704" operator="equal">
      <formula>"niet voldaan"</formula>
    </cfRule>
    <cfRule type="cellIs" dxfId="596" priority="2705" operator="equal">
      <formula>"beter"</formula>
    </cfRule>
  </conditionalFormatting>
  <conditionalFormatting sqref="K248">
    <cfRule type="cellIs" dxfId="595" priority="2698" operator="equal">
      <formula>"uitstekend"</formula>
    </cfRule>
    <cfRule type="cellIs" dxfId="594" priority="2699" operator="equal">
      <formula>"goed"</formula>
    </cfRule>
    <cfRule type="cellIs" dxfId="593" priority="2700" operator="equal">
      <formula>"niet voldaan"</formula>
    </cfRule>
    <cfRule type="cellIs" dxfId="592" priority="2701" operator="equal">
      <formula>"beter"</formula>
    </cfRule>
  </conditionalFormatting>
  <conditionalFormatting sqref="K252">
    <cfRule type="cellIs" dxfId="591" priority="2694" operator="equal">
      <formula>"uitstekend"</formula>
    </cfRule>
    <cfRule type="cellIs" dxfId="590" priority="2695" operator="equal">
      <formula>"goed"</formula>
    </cfRule>
    <cfRule type="cellIs" dxfId="589" priority="2696" operator="equal">
      <formula>"niet voldaan"</formula>
    </cfRule>
    <cfRule type="cellIs" dxfId="588" priority="2697" operator="equal">
      <formula>"beter"</formula>
    </cfRule>
  </conditionalFormatting>
  <conditionalFormatting sqref="K256">
    <cfRule type="cellIs" dxfId="587" priority="2690" operator="equal">
      <formula>"uitstekend"</formula>
    </cfRule>
    <cfRule type="cellIs" dxfId="586" priority="2691" operator="equal">
      <formula>"goed"</formula>
    </cfRule>
    <cfRule type="cellIs" dxfId="585" priority="2692" operator="equal">
      <formula>"niet voldaan"</formula>
    </cfRule>
    <cfRule type="cellIs" dxfId="584" priority="2693" operator="equal">
      <formula>"beter"</formula>
    </cfRule>
  </conditionalFormatting>
  <conditionalFormatting sqref="K261">
    <cfRule type="cellIs" dxfId="583" priority="2686" operator="equal">
      <formula>"uitstekend"</formula>
    </cfRule>
    <cfRule type="cellIs" dxfId="582" priority="2687" operator="equal">
      <formula>"goed"</formula>
    </cfRule>
    <cfRule type="cellIs" dxfId="581" priority="2688" operator="equal">
      <formula>"niet voldaan"</formula>
    </cfRule>
    <cfRule type="cellIs" dxfId="580" priority="2689" operator="equal">
      <formula>"beter"</formula>
    </cfRule>
  </conditionalFormatting>
  <conditionalFormatting sqref="K124">
    <cfRule type="cellIs" dxfId="579" priority="2682" operator="equal">
      <formula>"uitstekend"</formula>
    </cfRule>
    <cfRule type="cellIs" dxfId="578" priority="2683" operator="equal">
      <formula>"goed"</formula>
    </cfRule>
    <cfRule type="cellIs" dxfId="577" priority="2684" operator="equal">
      <formula>"niet voldaan"</formula>
    </cfRule>
    <cfRule type="cellIs" dxfId="576" priority="2685" operator="equal">
      <formula>"beter"</formula>
    </cfRule>
  </conditionalFormatting>
  <conditionalFormatting sqref="K211">
    <cfRule type="cellIs" dxfId="575" priority="2678" operator="equal">
      <formula>"uitstekend"</formula>
    </cfRule>
    <cfRule type="cellIs" dxfId="574" priority="2679" operator="equal">
      <formula>"goed"</formula>
    </cfRule>
    <cfRule type="cellIs" dxfId="573" priority="2680" operator="equal">
      <formula>"niet voldaan"</formula>
    </cfRule>
    <cfRule type="cellIs" dxfId="572" priority="2681" operator="equal">
      <formula>"beter"</formula>
    </cfRule>
  </conditionalFormatting>
  <conditionalFormatting sqref="K42">
    <cfRule type="cellIs" dxfId="571" priority="2674" operator="equal">
      <formula>"uitstekend"</formula>
    </cfRule>
    <cfRule type="cellIs" dxfId="570" priority="2675" operator="equal">
      <formula>"goed"</formula>
    </cfRule>
    <cfRule type="cellIs" dxfId="569" priority="2676" operator="equal">
      <formula>"niet voldaan"</formula>
    </cfRule>
    <cfRule type="cellIs" dxfId="568" priority="2677" operator="equal">
      <formula>"beter"</formula>
    </cfRule>
  </conditionalFormatting>
  <conditionalFormatting sqref="K45">
    <cfRule type="cellIs" dxfId="567" priority="2670" operator="equal">
      <formula>"uitstekend"</formula>
    </cfRule>
    <cfRule type="cellIs" dxfId="566" priority="2671" operator="equal">
      <formula>"goed"</formula>
    </cfRule>
    <cfRule type="cellIs" dxfId="565" priority="2672" operator="equal">
      <formula>"niet voldaan"</formula>
    </cfRule>
    <cfRule type="cellIs" dxfId="564" priority="2673" operator="equal">
      <formula>"beter"</formula>
    </cfRule>
  </conditionalFormatting>
  <conditionalFormatting sqref="K60">
    <cfRule type="cellIs" dxfId="563" priority="2666" operator="equal">
      <formula>"uitstekend"</formula>
    </cfRule>
    <cfRule type="cellIs" dxfId="562" priority="2667" operator="equal">
      <formula>"goed"</formula>
    </cfRule>
    <cfRule type="cellIs" dxfId="561" priority="2668" operator="equal">
      <formula>"niet voldaan"</formula>
    </cfRule>
    <cfRule type="cellIs" dxfId="560" priority="2669" operator="equal">
      <formula>"beter"</formula>
    </cfRule>
  </conditionalFormatting>
  <conditionalFormatting sqref="J10">
    <cfRule type="expression" dxfId="559" priority="2476">
      <formula>nBIN1=FALSE</formula>
    </cfRule>
  </conditionalFormatting>
  <conditionalFormatting sqref="J12:J14">
    <cfRule type="expression" dxfId="558" priority="2475">
      <formula>nBIN1=FALSE</formula>
    </cfRule>
  </conditionalFormatting>
  <conditionalFormatting sqref="J17">
    <cfRule type="expression" dxfId="557" priority="2474">
      <formula>nBIN1=FALSE</formula>
    </cfRule>
  </conditionalFormatting>
  <conditionalFormatting sqref="J15">
    <cfRule type="expression" dxfId="556" priority="2473">
      <formula>nBIN1=FALSE</formula>
    </cfRule>
  </conditionalFormatting>
  <conditionalFormatting sqref="J28">
    <cfRule type="expression" dxfId="555" priority="2472">
      <formula>nBIN1=FALSE</formula>
    </cfRule>
  </conditionalFormatting>
  <conditionalFormatting sqref="J38">
    <cfRule type="cellIs" dxfId="554" priority="2468" operator="equal">
      <formula>"uitstekend"</formula>
    </cfRule>
    <cfRule type="cellIs" dxfId="553" priority="2469" operator="equal">
      <formula>"goed"</formula>
    </cfRule>
    <cfRule type="cellIs" dxfId="552" priority="2470" operator="equal">
      <formula>"niet voldaan"</formula>
    </cfRule>
    <cfRule type="cellIs" dxfId="551" priority="2471" operator="equal">
      <formula>"beter"</formula>
    </cfRule>
  </conditionalFormatting>
  <conditionalFormatting sqref="J48">
    <cfRule type="cellIs" dxfId="550" priority="2464" operator="equal">
      <formula>"uitstekend"</formula>
    </cfRule>
    <cfRule type="cellIs" dxfId="549" priority="2465" operator="equal">
      <formula>"goed"</formula>
    </cfRule>
    <cfRule type="cellIs" dxfId="548" priority="2466" operator="equal">
      <formula>"niet voldaan"</formula>
    </cfRule>
    <cfRule type="cellIs" dxfId="547" priority="2467" operator="equal">
      <formula>"beter"</formula>
    </cfRule>
  </conditionalFormatting>
  <conditionalFormatting sqref="J109">
    <cfRule type="cellIs" dxfId="546" priority="2416" operator="equal">
      <formula>"uitstekend"</formula>
    </cfRule>
    <cfRule type="cellIs" dxfId="545" priority="2417" operator="equal">
      <formula>"goed"</formula>
    </cfRule>
    <cfRule type="cellIs" dxfId="544" priority="2418" operator="equal">
      <formula>"niet voldaan"</formula>
    </cfRule>
    <cfRule type="cellIs" dxfId="543" priority="2419" operator="equal">
      <formula>"beter"</formula>
    </cfRule>
  </conditionalFormatting>
  <conditionalFormatting sqref="J174">
    <cfRule type="cellIs" dxfId="542" priority="2408" operator="equal">
      <formula>"uitstekend"</formula>
    </cfRule>
    <cfRule type="cellIs" dxfId="541" priority="2409" operator="equal">
      <formula>"goed"</formula>
    </cfRule>
    <cfRule type="cellIs" dxfId="540" priority="2410" operator="equal">
      <formula>"niet voldaan"</formula>
    </cfRule>
    <cfRule type="cellIs" dxfId="539" priority="2411" operator="equal">
      <formula>"beter"</formula>
    </cfRule>
  </conditionalFormatting>
  <conditionalFormatting sqref="J137">
    <cfRule type="cellIs" dxfId="538" priority="2460" operator="equal">
      <formula>"uitstekend"</formula>
    </cfRule>
    <cfRule type="cellIs" dxfId="537" priority="2461" operator="equal">
      <formula>"goed"</formula>
    </cfRule>
    <cfRule type="cellIs" dxfId="536" priority="2462" operator="equal">
      <formula>"niet voldaan"</formula>
    </cfRule>
    <cfRule type="cellIs" dxfId="535" priority="2463" operator="equal">
      <formula>"beter"</formula>
    </cfRule>
  </conditionalFormatting>
  <conditionalFormatting sqref="J152">
    <cfRule type="cellIs" dxfId="534" priority="2456" operator="equal">
      <formula>"uitstekend"</formula>
    </cfRule>
    <cfRule type="cellIs" dxfId="533" priority="2457" operator="equal">
      <formula>"goed"</formula>
    </cfRule>
    <cfRule type="cellIs" dxfId="532" priority="2458" operator="equal">
      <formula>"niet voldaan"</formula>
    </cfRule>
    <cfRule type="cellIs" dxfId="531" priority="2459" operator="equal">
      <formula>"beter"</formula>
    </cfRule>
  </conditionalFormatting>
  <conditionalFormatting sqref="J154">
    <cfRule type="cellIs" dxfId="530" priority="2452" operator="equal">
      <formula>"uitstekend"</formula>
    </cfRule>
    <cfRule type="cellIs" dxfId="529" priority="2453" operator="equal">
      <formula>"goed"</formula>
    </cfRule>
    <cfRule type="cellIs" dxfId="528" priority="2454" operator="equal">
      <formula>"niet voldaan"</formula>
    </cfRule>
    <cfRule type="cellIs" dxfId="527" priority="2455" operator="equal">
      <formula>"beter"</formula>
    </cfRule>
  </conditionalFormatting>
  <conditionalFormatting sqref="J156">
    <cfRule type="cellIs" dxfId="526" priority="2448" operator="equal">
      <formula>"uitstekend"</formula>
    </cfRule>
    <cfRule type="cellIs" dxfId="525" priority="2449" operator="equal">
      <formula>"goed"</formula>
    </cfRule>
    <cfRule type="cellIs" dxfId="524" priority="2450" operator="equal">
      <formula>"niet voldaan"</formula>
    </cfRule>
    <cfRule type="cellIs" dxfId="523" priority="2451" operator="equal">
      <formula>"beter"</formula>
    </cfRule>
  </conditionalFormatting>
  <conditionalFormatting sqref="J158">
    <cfRule type="cellIs" dxfId="522" priority="2444" operator="equal">
      <formula>"uitstekend"</formula>
    </cfRule>
    <cfRule type="cellIs" dxfId="521" priority="2445" operator="equal">
      <formula>"goed"</formula>
    </cfRule>
    <cfRule type="cellIs" dxfId="520" priority="2446" operator="equal">
      <formula>"niet voldaan"</formula>
    </cfRule>
    <cfRule type="cellIs" dxfId="519" priority="2447" operator="equal">
      <formula>"beter"</formula>
    </cfRule>
  </conditionalFormatting>
  <conditionalFormatting sqref="J160">
    <cfRule type="cellIs" dxfId="518" priority="2440" operator="equal">
      <formula>"uitstekend"</formula>
    </cfRule>
    <cfRule type="cellIs" dxfId="517" priority="2441" operator="equal">
      <formula>"goed"</formula>
    </cfRule>
    <cfRule type="cellIs" dxfId="516" priority="2442" operator="equal">
      <formula>"niet voldaan"</formula>
    </cfRule>
    <cfRule type="cellIs" dxfId="515" priority="2443" operator="equal">
      <formula>"beter"</formula>
    </cfRule>
  </conditionalFormatting>
  <conditionalFormatting sqref="J162">
    <cfRule type="cellIs" dxfId="514" priority="2436" operator="equal">
      <formula>"uitstekend"</formula>
    </cfRule>
    <cfRule type="cellIs" dxfId="513" priority="2437" operator="equal">
      <formula>"goed"</formula>
    </cfRule>
    <cfRule type="cellIs" dxfId="512" priority="2438" operator="equal">
      <formula>"niet voldaan"</formula>
    </cfRule>
    <cfRule type="cellIs" dxfId="511" priority="2439" operator="equal">
      <formula>"beter"</formula>
    </cfRule>
  </conditionalFormatting>
  <conditionalFormatting sqref="J70">
    <cfRule type="cellIs" dxfId="510" priority="2432" operator="equal">
      <formula>"uitstekend"</formula>
    </cfRule>
    <cfRule type="cellIs" dxfId="509" priority="2433" operator="equal">
      <formula>"goed"</formula>
    </cfRule>
    <cfRule type="cellIs" dxfId="508" priority="2434" operator="equal">
      <formula>"niet voldaan"</formula>
    </cfRule>
    <cfRule type="cellIs" dxfId="507" priority="2435" operator="equal">
      <formula>"beter"</formula>
    </cfRule>
  </conditionalFormatting>
  <conditionalFormatting sqref="J103">
    <cfRule type="cellIs" dxfId="506" priority="2428" operator="equal">
      <formula>"uitstekend"</formula>
    </cfRule>
    <cfRule type="cellIs" dxfId="505" priority="2429" operator="equal">
      <formula>"goed"</formula>
    </cfRule>
    <cfRule type="cellIs" dxfId="504" priority="2430" operator="equal">
      <formula>"niet voldaan"</formula>
    </cfRule>
    <cfRule type="cellIs" dxfId="503" priority="2431" operator="equal">
      <formula>"beter"</formula>
    </cfRule>
  </conditionalFormatting>
  <conditionalFormatting sqref="J105">
    <cfRule type="cellIs" dxfId="502" priority="2424" operator="equal">
      <formula>"uitstekend"</formula>
    </cfRule>
    <cfRule type="cellIs" dxfId="501" priority="2425" operator="equal">
      <formula>"goed"</formula>
    </cfRule>
    <cfRule type="cellIs" dxfId="500" priority="2426" operator="equal">
      <formula>"niet voldaan"</formula>
    </cfRule>
    <cfRule type="cellIs" dxfId="499" priority="2427" operator="equal">
      <formula>"beter"</formula>
    </cfRule>
  </conditionalFormatting>
  <conditionalFormatting sqref="J107">
    <cfRule type="cellIs" dxfId="498" priority="2420" operator="equal">
      <formula>"uitstekend"</formula>
    </cfRule>
    <cfRule type="cellIs" dxfId="497" priority="2421" operator="equal">
      <formula>"goed"</formula>
    </cfRule>
    <cfRule type="cellIs" dxfId="496" priority="2422" operator="equal">
      <formula>"niet voldaan"</formula>
    </cfRule>
    <cfRule type="cellIs" dxfId="495" priority="2423" operator="equal">
      <formula>"beter"</formula>
    </cfRule>
  </conditionalFormatting>
  <conditionalFormatting sqref="J101">
    <cfRule type="cellIs" dxfId="494" priority="2412" operator="equal">
      <formula>"uitstekend"</formula>
    </cfRule>
    <cfRule type="cellIs" dxfId="493" priority="2413" operator="equal">
      <formula>"goed"</formula>
    </cfRule>
    <cfRule type="cellIs" dxfId="492" priority="2414" operator="equal">
      <formula>"niet voldaan"</formula>
    </cfRule>
    <cfRule type="cellIs" dxfId="491" priority="2415" operator="equal">
      <formula>"beter"</formula>
    </cfRule>
  </conditionalFormatting>
  <conditionalFormatting sqref="J208">
    <cfRule type="cellIs" dxfId="490" priority="2404" operator="equal">
      <formula>"uitstekend"</formula>
    </cfRule>
    <cfRule type="cellIs" dxfId="489" priority="2405" operator="equal">
      <formula>"goed"</formula>
    </cfRule>
    <cfRule type="cellIs" dxfId="488" priority="2406" operator="equal">
      <formula>"niet voldaan"</formula>
    </cfRule>
    <cfRule type="cellIs" dxfId="487" priority="2407" operator="equal">
      <formula>"beter"</formula>
    </cfRule>
  </conditionalFormatting>
  <conditionalFormatting sqref="J215">
    <cfRule type="cellIs" dxfId="486" priority="2400" operator="equal">
      <formula>"uitstekend"</formula>
    </cfRule>
    <cfRule type="cellIs" dxfId="485" priority="2401" operator="equal">
      <formula>"goed"</formula>
    </cfRule>
    <cfRule type="cellIs" dxfId="484" priority="2402" operator="equal">
      <formula>"niet voldaan"</formula>
    </cfRule>
    <cfRule type="cellIs" dxfId="483" priority="2403" operator="equal">
      <formula>"beter"</formula>
    </cfRule>
  </conditionalFormatting>
  <conditionalFormatting sqref="J18">
    <cfRule type="expression" dxfId="482" priority="2399">
      <formula>nBIN1=FALSE</formula>
    </cfRule>
  </conditionalFormatting>
  <conditionalFormatting sqref="J26:J27">
    <cfRule type="expression" dxfId="481" priority="2398">
      <formula>nBIN1=FALSE</formula>
    </cfRule>
  </conditionalFormatting>
  <conditionalFormatting sqref="J21">
    <cfRule type="expression" dxfId="480" priority="2397">
      <formula>nBIN1=FALSE</formula>
    </cfRule>
  </conditionalFormatting>
  <conditionalFormatting sqref="J24">
    <cfRule type="expression" dxfId="479" priority="2396">
      <formula>nBIN1=FALSE</formula>
    </cfRule>
  </conditionalFormatting>
  <conditionalFormatting sqref="J20">
    <cfRule type="expression" dxfId="478" priority="2395">
      <formula>nBIN1=FALSE</formula>
    </cfRule>
  </conditionalFormatting>
  <conditionalFormatting sqref="J23">
    <cfRule type="expression" dxfId="477" priority="2394">
      <formula>nBIN1=FALSE</formula>
    </cfRule>
  </conditionalFormatting>
  <conditionalFormatting sqref="J9">
    <cfRule type="expression" dxfId="476" priority="2393">
      <formula>nBIN1=FALSE</formula>
    </cfRule>
  </conditionalFormatting>
  <conditionalFormatting sqref="J32">
    <cfRule type="expression" dxfId="475" priority="2392">
      <formula>nBIN1=FALSE</formula>
    </cfRule>
  </conditionalFormatting>
  <conditionalFormatting sqref="J33">
    <cfRule type="expression" dxfId="474" priority="2391">
      <formula>nBIN1=FALSE</formula>
    </cfRule>
  </conditionalFormatting>
  <conditionalFormatting sqref="J36">
    <cfRule type="expression" dxfId="473" priority="2390">
      <formula>nBIN1=FALSE</formula>
    </cfRule>
  </conditionalFormatting>
  <conditionalFormatting sqref="J37">
    <cfRule type="expression" dxfId="472" priority="2389">
      <formula>nBIN1=FALSE</formula>
    </cfRule>
  </conditionalFormatting>
  <conditionalFormatting sqref="J39">
    <cfRule type="expression" dxfId="471" priority="2388">
      <formula>nBIN1=FALSE</formula>
    </cfRule>
  </conditionalFormatting>
  <conditionalFormatting sqref="J40">
    <cfRule type="expression" dxfId="470" priority="2387">
      <formula>nBIN1=FALSE</formula>
    </cfRule>
  </conditionalFormatting>
  <conditionalFormatting sqref="J43">
    <cfRule type="expression" dxfId="469" priority="2386">
      <formula>nBIN1=FALSE</formula>
    </cfRule>
  </conditionalFormatting>
  <conditionalFormatting sqref="J46:J47">
    <cfRule type="expression" dxfId="468" priority="2385">
      <formula>nBIN1=FALSE</formula>
    </cfRule>
  </conditionalFormatting>
  <conditionalFormatting sqref="J49:J50">
    <cfRule type="expression" dxfId="467" priority="2384">
      <formula>nBIN1=FALSE</formula>
    </cfRule>
  </conditionalFormatting>
  <conditionalFormatting sqref="J53:J55">
    <cfRule type="expression" dxfId="466" priority="2383">
      <formula>nBIN1=FALSE</formula>
    </cfRule>
  </conditionalFormatting>
  <conditionalFormatting sqref="J58">
    <cfRule type="expression" dxfId="465" priority="2382">
      <formula>nBIN1=FALSE</formula>
    </cfRule>
  </conditionalFormatting>
  <conditionalFormatting sqref="J61:J62">
    <cfRule type="expression" dxfId="464" priority="2381">
      <formula>nBIN1=FALSE</formula>
    </cfRule>
  </conditionalFormatting>
  <conditionalFormatting sqref="J65">
    <cfRule type="expression" dxfId="463" priority="2380">
      <formula>nBIN1=FALSE</formula>
    </cfRule>
  </conditionalFormatting>
  <conditionalFormatting sqref="J68:J69">
    <cfRule type="expression" dxfId="462" priority="2379">
      <formula>nBIN1=FALSE</formula>
    </cfRule>
  </conditionalFormatting>
  <conditionalFormatting sqref="J71:J72">
    <cfRule type="expression" dxfId="461" priority="2378">
      <formula>nBIN1=FALSE</formula>
    </cfRule>
  </conditionalFormatting>
  <conditionalFormatting sqref="J75">
    <cfRule type="expression" dxfId="460" priority="2377">
      <formula>nBIN1=FALSE</formula>
    </cfRule>
  </conditionalFormatting>
  <conditionalFormatting sqref="J80:J87">
    <cfRule type="expression" dxfId="459" priority="2376">
      <formula>nBIN1=FALSE</formula>
    </cfRule>
  </conditionalFormatting>
  <conditionalFormatting sqref="J90:J93">
    <cfRule type="expression" dxfId="458" priority="2375">
      <formula>nBIN1=FALSE</formula>
    </cfRule>
  </conditionalFormatting>
  <conditionalFormatting sqref="J96:J100">
    <cfRule type="expression" dxfId="457" priority="2374">
      <formula>nBIN1=FALSE</formula>
    </cfRule>
  </conditionalFormatting>
  <conditionalFormatting sqref="J102">
    <cfRule type="expression" dxfId="456" priority="2373">
      <formula>nBIN1=FALSE</formula>
    </cfRule>
  </conditionalFormatting>
  <conditionalFormatting sqref="J104">
    <cfRule type="expression" dxfId="455" priority="2372">
      <formula>nBIN1=FALSE</formula>
    </cfRule>
  </conditionalFormatting>
  <conditionalFormatting sqref="J106">
    <cfRule type="expression" dxfId="454" priority="2371">
      <formula>nBIN1=FALSE</formula>
    </cfRule>
  </conditionalFormatting>
  <conditionalFormatting sqref="J108">
    <cfRule type="expression" dxfId="453" priority="2370">
      <formula>nBIN1=FALSE</formula>
    </cfRule>
  </conditionalFormatting>
  <conditionalFormatting sqref="J110">
    <cfRule type="expression" dxfId="452" priority="2369">
      <formula>nBIN1=FALSE</formula>
    </cfRule>
  </conditionalFormatting>
  <conditionalFormatting sqref="J113:J122">
    <cfRule type="expression" dxfId="451" priority="2368">
      <formula>nBIN1=FALSE</formula>
    </cfRule>
  </conditionalFormatting>
  <conditionalFormatting sqref="J125">
    <cfRule type="expression" dxfId="450" priority="2367">
      <formula>nBIN1=FALSE</formula>
    </cfRule>
  </conditionalFormatting>
  <conditionalFormatting sqref="J128:J129">
    <cfRule type="expression" dxfId="449" priority="2366">
      <formula>nBIN1=FALSE</formula>
    </cfRule>
  </conditionalFormatting>
  <conditionalFormatting sqref="J132">
    <cfRule type="expression" dxfId="448" priority="2365">
      <formula>nBIN1=FALSE</formula>
    </cfRule>
  </conditionalFormatting>
  <conditionalFormatting sqref="J135">
    <cfRule type="expression" dxfId="447" priority="2364">
      <formula>nBIN1=FALSE</formula>
    </cfRule>
  </conditionalFormatting>
  <conditionalFormatting sqref="J138">
    <cfRule type="expression" dxfId="446" priority="2363">
      <formula>nBIN1=FALSE</formula>
    </cfRule>
  </conditionalFormatting>
  <conditionalFormatting sqref="J141">
    <cfRule type="expression" dxfId="445" priority="2362">
      <formula>nBIN1=FALSE</formula>
    </cfRule>
  </conditionalFormatting>
  <conditionalFormatting sqref="J144:J146">
    <cfRule type="expression" dxfId="444" priority="2361">
      <formula>nBIN1=FALSE</formula>
    </cfRule>
  </conditionalFormatting>
  <conditionalFormatting sqref="J149:J151">
    <cfRule type="expression" dxfId="443" priority="2360">
      <formula>nBIN1=FALSE</formula>
    </cfRule>
  </conditionalFormatting>
  <conditionalFormatting sqref="J153">
    <cfRule type="expression" dxfId="442" priority="2359">
      <formula>nBIN1=FALSE</formula>
    </cfRule>
  </conditionalFormatting>
  <conditionalFormatting sqref="J155">
    <cfRule type="expression" dxfId="441" priority="2358">
      <formula>nBIN1=FALSE</formula>
    </cfRule>
  </conditionalFormatting>
  <conditionalFormatting sqref="J157">
    <cfRule type="expression" dxfId="440" priority="2357">
      <formula>nBIN1=FALSE</formula>
    </cfRule>
  </conditionalFormatting>
  <conditionalFormatting sqref="J159">
    <cfRule type="expression" dxfId="439" priority="2356">
      <formula>nBIN1=FALSE</formula>
    </cfRule>
  </conditionalFormatting>
  <conditionalFormatting sqref="J161">
    <cfRule type="expression" dxfId="438" priority="2355">
      <formula>nBIN1=FALSE</formula>
    </cfRule>
  </conditionalFormatting>
  <conditionalFormatting sqref="J163">
    <cfRule type="expression" dxfId="437" priority="2354">
      <formula>nBIN1=FALSE</formula>
    </cfRule>
  </conditionalFormatting>
  <conditionalFormatting sqref="J168">
    <cfRule type="expression" dxfId="436" priority="2353">
      <formula>nBIN1=FALSE</formula>
    </cfRule>
  </conditionalFormatting>
  <conditionalFormatting sqref="J171:J173">
    <cfRule type="expression" dxfId="435" priority="2352">
      <formula>nBIN1=FALSE</formula>
    </cfRule>
  </conditionalFormatting>
  <conditionalFormatting sqref="J175">
    <cfRule type="expression" dxfId="434" priority="2351">
      <formula>nBIN1=FALSE</formula>
    </cfRule>
  </conditionalFormatting>
  <conditionalFormatting sqref="J178:J180">
    <cfRule type="expression" dxfId="433" priority="2350">
      <formula>nBIN1=FALSE</formula>
    </cfRule>
  </conditionalFormatting>
  <conditionalFormatting sqref="J183:J185">
    <cfRule type="expression" dxfId="432" priority="2349">
      <formula>nBIN1=FALSE</formula>
    </cfRule>
  </conditionalFormatting>
  <conditionalFormatting sqref="J188:J189">
    <cfRule type="expression" dxfId="431" priority="2348">
      <formula>nBIN1=FALSE</formula>
    </cfRule>
  </conditionalFormatting>
  <conditionalFormatting sqref="J192">
    <cfRule type="expression" dxfId="430" priority="2347">
      <formula>nBIN1=FALSE</formula>
    </cfRule>
  </conditionalFormatting>
  <conditionalFormatting sqref="J195:J196">
    <cfRule type="expression" dxfId="429" priority="2346">
      <formula>nBIN1=FALSE</formula>
    </cfRule>
  </conditionalFormatting>
  <conditionalFormatting sqref="J199:J202">
    <cfRule type="expression" dxfId="428" priority="2345">
      <formula>nBIN1=FALSE</formula>
    </cfRule>
  </conditionalFormatting>
  <conditionalFormatting sqref="J205:J207">
    <cfRule type="expression" dxfId="427" priority="2344">
      <formula>nBIN1=FALSE</formula>
    </cfRule>
  </conditionalFormatting>
  <conditionalFormatting sqref="J209">
    <cfRule type="expression" dxfId="426" priority="2343">
      <formula>nBIN1=FALSE</formula>
    </cfRule>
  </conditionalFormatting>
  <conditionalFormatting sqref="J212:J214">
    <cfRule type="expression" dxfId="425" priority="2342">
      <formula>nBIN1=FALSE</formula>
    </cfRule>
  </conditionalFormatting>
  <conditionalFormatting sqref="J216">
    <cfRule type="expression" dxfId="424" priority="2341">
      <formula>nBIN1=FALSE</formula>
    </cfRule>
  </conditionalFormatting>
  <conditionalFormatting sqref="J219:J222">
    <cfRule type="expression" dxfId="423" priority="2340">
      <formula>nBIN1=FALSE</formula>
    </cfRule>
  </conditionalFormatting>
  <conditionalFormatting sqref="J225">
    <cfRule type="expression" dxfId="422" priority="2339">
      <formula>nBIN1=FALSE</formula>
    </cfRule>
  </conditionalFormatting>
  <conditionalFormatting sqref="J226:J228">
    <cfRule type="expression" dxfId="421" priority="2338">
      <formula>nBIN1=FALSE</formula>
    </cfRule>
  </conditionalFormatting>
  <conditionalFormatting sqref="J231:J232">
    <cfRule type="expression" dxfId="420" priority="2337">
      <formula>nBIN1=FALSE</formula>
    </cfRule>
  </conditionalFormatting>
  <conditionalFormatting sqref="J237">
    <cfRule type="expression" dxfId="419" priority="2336">
      <formula>nBIN1=FALSE</formula>
    </cfRule>
  </conditionalFormatting>
  <conditionalFormatting sqref="J240">
    <cfRule type="expression" dxfId="418" priority="2335">
      <formula>nBIN1=FALSE</formula>
    </cfRule>
  </conditionalFormatting>
  <conditionalFormatting sqref="J243">
    <cfRule type="expression" dxfId="417" priority="2334">
      <formula>nBIN1=FALSE</formula>
    </cfRule>
  </conditionalFormatting>
  <conditionalFormatting sqref="J246">
    <cfRule type="expression" dxfId="416" priority="2333">
      <formula>nBIN1=FALSE</formula>
    </cfRule>
  </conditionalFormatting>
  <conditionalFormatting sqref="J249:J250">
    <cfRule type="expression" dxfId="415" priority="2332">
      <formula>nBIN1=FALSE</formula>
    </cfRule>
  </conditionalFormatting>
  <conditionalFormatting sqref="J253:J254">
    <cfRule type="expression" dxfId="414" priority="2331">
      <formula>nBIN1=FALSE</formula>
    </cfRule>
  </conditionalFormatting>
  <conditionalFormatting sqref="J257:J259">
    <cfRule type="expression" dxfId="413" priority="2330">
      <formula>nBIN1=FALSE</formula>
    </cfRule>
  </conditionalFormatting>
  <conditionalFormatting sqref="J262:J265">
    <cfRule type="expression" dxfId="412" priority="2329">
      <formula>nBIN1=FALSE</formula>
    </cfRule>
  </conditionalFormatting>
  <conditionalFormatting sqref="M55 M58 M61:M62 M65 M68:M69 M75 M72:M73">
    <cfRule type="expression" dxfId="411" priority="185">
      <formula>nBIN1=FALSE</formula>
    </cfRule>
  </conditionalFormatting>
  <conditionalFormatting sqref="M80">
    <cfRule type="expression" dxfId="410" priority="184">
      <formula>nBIN1=FALSE</formula>
    </cfRule>
  </conditionalFormatting>
  <conditionalFormatting sqref="M96 M98:M100">
    <cfRule type="expression" dxfId="409" priority="182">
      <formula>nBIN1=FALSE</formula>
    </cfRule>
  </conditionalFormatting>
  <conditionalFormatting sqref="M132">
    <cfRule type="expression" dxfId="408" priority="180">
      <formula>nBIN1=FALSE</formula>
    </cfRule>
  </conditionalFormatting>
  <conditionalFormatting sqref="M90:M93">
    <cfRule type="expression" dxfId="407" priority="183">
      <formula>nBIN1=FALSE</formula>
    </cfRule>
  </conditionalFormatting>
  <conditionalFormatting sqref="M113:M122">
    <cfRule type="expression" dxfId="406" priority="181">
      <formula>nBIN1=FALSE</formula>
    </cfRule>
  </conditionalFormatting>
  <conditionalFormatting sqref="M135">
    <cfRule type="expression" dxfId="405" priority="179">
      <formula>nBIN1=FALSE</formula>
    </cfRule>
  </conditionalFormatting>
  <conditionalFormatting sqref="M144:M146">
    <cfRule type="expression" dxfId="404" priority="178">
      <formula>nBIN1=FALSE</formula>
    </cfRule>
  </conditionalFormatting>
  <conditionalFormatting sqref="M141">
    <cfRule type="expression" dxfId="403" priority="177">
      <formula>nBIN1=FALSE</formula>
    </cfRule>
  </conditionalFormatting>
  <conditionalFormatting sqref="M188:M189">
    <cfRule type="expression" dxfId="402" priority="172">
      <formula>nBIN1=FALSE</formula>
    </cfRule>
  </conditionalFormatting>
  <conditionalFormatting sqref="M168">
    <cfRule type="expression" dxfId="401" priority="176">
      <formula>nBIN1=FALSE</formula>
    </cfRule>
  </conditionalFormatting>
  <conditionalFormatting sqref="M171:M172">
    <cfRule type="expression" dxfId="400" priority="175">
      <formula>nBIN1=FALSE</formula>
    </cfRule>
  </conditionalFormatting>
  <conditionalFormatting sqref="M178:M180">
    <cfRule type="expression" dxfId="399" priority="174">
      <formula>nBIN1=FALSE</formula>
    </cfRule>
  </conditionalFormatting>
  <conditionalFormatting sqref="M183:M185">
    <cfRule type="expression" dxfId="398" priority="173">
      <formula>nBIN1=FALSE</formula>
    </cfRule>
  </conditionalFormatting>
  <conditionalFormatting sqref="M201:M202">
    <cfRule type="expression" dxfId="397" priority="169">
      <formula>nBIN1=FALSE</formula>
    </cfRule>
  </conditionalFormatting>
  <conditionalFormatting sqref="M195:M196">
    <cfRule type="expression" dxfId="396" priority="171">
      <formula>nBIN1=FALSE</formula>
    </cfRule>
  </conditionalFormatting>
  <conditionalFormatting sqref="M199:M200">
    <cfRule type="expression" dxfId="395" priority="170">
      <formula>nBIN1=FALSE</formula>
    </cfRule>
  </conditionalFormatting>
  <conditionalFormatting sqref="M205">
    <cfRule type="expression" dxfId="394" priority="168">
      <formula>nBIN1=FALSE</formula>
    </cfRule>
  </conditionalFormatting>
  <conditionalFormatting sqref="M212:M214">
    <cfRule type="expression" dxfId="393" priority="167">
      <formula>nBIN1=FALSE</formula>
    </cfRule>
  </conditionalFormatting>
  <conditionalFormatting sqref="M219:M222">
    <cfRule type="expression" dxfId="392" priority="166">
      <formula>nBIN1=FALSE</formula>
    </cfRule>
  </conditionalFormatting>
  <conditionalFormatting sqref="M225:M228">
    <cfRule type="expression" dxfId="391" priority="165">
      <formula>nBIN1=FALSE</formula>
    </cfRule>
  </conditionalFormatting>
  <conditionalFormatting sqref="M50">
    <cfRule type="expression" dxfId="390" priority="164">
      <formula>nBIN1=FALSE</formula>
    </cfRule>
  </conditionalFormatting>
  <conditionalFormatting sqref="M66">
    <cfRule type="expression" dxfId="389" priority="163">
      <formula>nBIN1=FALSE</formula>
    </cfRule>
  </conditionalFormatting>
  <conditionalFormatting sqref="M63">
    <cfRule type="expression" dxfId="388" priority="162">
      <formula>nBIN1=FALSE</formula>
    </cfRule>
  </conditionalFormatting>
  <conditionalFormatting sqref="M51">
    <cfRule type="expression" dxfId="387" priority="161">
      <formula>nBIN1=FALSE</formula>
    </cfRule>
  </conditionalFormatting>
  <conditionalFormatting sqref="M56">
    <cfRule type="expression" dxfId="386" priority="160">
      <formula>nBIN1=FALSE</formula>
    </cfRule>
  </conditionalFormatting>
  <conditionalFormatting sqref="M78">
    <cfRule type="expression" dxfId="385" priority="159">
      <formula>nBIN1=FALSE</formula>
    </cfRule>
  </conditionalFormatting>
  <conditionalFormatting sqref="M88">
    <cfRule type="expression" dxfId="384" priority="158">
      <formula>nBIN1=FALSE</formula>
    </cfRule>
  </conditionalFormatting>
  <conditionalFormatting sqref="M94">
    <cfRule type="expression" dxfId="383" priority="157">
      <formula>nBIN1=FALSE</formula>
    </cfRule>
  </conditionalFormatting>
  <conditionalFormatting sqref="M130">
    <cfRule type="expression" dxfId="382" priority="156">
      <formula>nBIN1=FALSE</formula>
    </cfRule>
  </conditionalFormatting>
  <conditionalFormatting sqref="M123">
    <cfRule type="expression" dxfId="381" priority="155">
      <formula>nBIN1=FALSE</formula>
    </cfRule>
  </conditionalFormatting>
  <conditionalFormatting sqref="M111">
    <cfRule type="expression" dxfId="380" priority="154">
      <formula>nBIN1=FALSE</formula>
    </cfRule>
  </conditionalFormatting>
  <conditionalFormatting sqref="M139">
    <cfRule type="expression" dxfId="379" priority="153">
      <formula>nBIN1=FALSE</formula>
    </cfRule>
  </conditionalFormatting>
  <conditionalFormatting sqref="M133">
    <cfRule type="expression" dxfId="378" priority="152">
      <formula>nBIN1=FALSE</formula>
    </cfRule>
  </conditionalFormatting>
  <conditionalFormatting sqref="M142">
    <cfRule type="expression" dxfId="377" priority="151">
      <formula>nBIN1=FALSE</formula>
    </cfRule>
  </conditionalFormatting>
  <conditionalFormatting sqref="M147">
    <cfRule type="expression" dxfId="376" priority="150">
      <formula>nBIN1=FALSE</formula>
    </cfRule>
  </conditionalFormatting>
  <conditionalFormatting sqref="M164">
    <cfRule type="expression" dxfId="375" priority="149">
      <formula>nBIN1=FALSE</formula>
    </cfRule>
  </conditionalFormatting>
  <conditionalFormatting sqref="M166">
    <cfRule type="expression" dxfId="374" priority="148">
      <formula>nBIN1=FALSE</formula>
    </cfRule>
  </conditionalFormatting>
  <conditionalFormatting sqref="M169">
    <cfRule type="expression" dxfId="373" priority="147">
      <formula>nBIN1=FALSE</formula>
    </cfRule>
  </conditionalFormatting>
  <conditionalFormatting sqref="M176">
    <cfRule type="expression" dxfId="372" priority="146">
      <formula>nBIN1=FALSE</formula>
    </cfRule>
  </conditionalFormatting>
  <conditionalFormatting sqref="M181">
    <cfRule type="expression" dxfId="371" priority="145">
      <formula>nBIN1=FALSE</formula>
    </cfRule>
  </conditionalFormatting>
  <conditionalFormatting sqref="M186">
    <cfRule type="expression" dxfId="370" priority="144">
      <formula>nBIN1=FALSE</formula>
    </cfRule>
  </conditionalFormatting>
  <conditionalFormatting sqref="M190">
    <cfRule type="expression" dxfId="369" priority="143">
      <formula>nBIN1=FALSE</formula>
    </cfRule>
  </conditionalFormatting>
  <conditionalFormatting sqref="M193">
    <cfRule type="expression" dxfId="368" priority="142">
      <formula>nBIN1=FALSE</formula>
    </cfRule>
  </conditionalFormatting>
  <conditionalFormatting sqref="M197">
    <cfRule type="expression" dxfId="367" priority="141">
      <formula>nBIN1=FALSE</formula>
    </cfRule>
  </conditionalFormatting>
  <conditionalFormatting sqref="M203">
    <cfRule type="expression" dxfId="366" priority="140">
      <formula>nBIN1=FALSE</formula>
    </cfRule>
  </conditionalFormatting>
  <conditionalFormatting sqref="M210">
    <cfRule type="expression" dxfId="365" priority="139">
      <formula>nBIN1=FALSE</formula>
    </cfRule>
  </conditionalFormatting>
  <conditionalFormatting sqref="M217">
    <cfRule type="expression" dxfId="364" priority="138">
      <formula>nBIN1=FALSE</formula>
    </cfRule>
  </conditionalFormatting>
  <conditionalFormatting sqref="M223">
    <cfRule type="expression" dxfId="363" priority="137">
      <formula>nBIN1=FALSE</formula>
    </cfRule>
  </conditionalFormatting>
  <conditionalFormatting sqref="M229">
    <cfRule type="expression" dxfId="362" priority="136">
      <formula>nBIN1=FALSE</formula>
    </cfRule>
  </conditionalFormatting>
  <conditionalFormatting sqref="M235">
    <cfRule type="expression" dxfId="361" priority="135">
      <formula>nBIN1=FALSE</formula>
    </cfRule>
  </conditionalFormatting>
  <conditionalFormatting sqref="M126">
    <cfRule type="expression" dxfId="360" priority="134">
      <formula>nBIN1=FALSE</formula>
    </cfRule>
  </conditionalFormatting>
  <conditionalFormatting sqref="M125">
    <cfRule type="expression" dxfId="359" priority="133">
      <formula>nBIN1=FALSE</formula>
    </cfRule>
  </conditionalFormatting>
  <conditionalFormatting sqref="M8">
    <cfRule type="cellIs" dxfId="358" priority="132" operator="equal">
      <formula>"nok"</formula>
    </cfRule>
  </conditionalFormatting>
  <conditionalFormatting sqref="M8">
    <cfRule type="cellIs" dxfId="357" priority="131" operator="equal">
      <formula>"niet voldaan"</formula>
    </cfRule>
  </conditionalFormatting>
  <conditionalFormatting sqref="M11">
    <cfRule type="cellIs" dxfId="356" priority="130" operator="equal">
      <formula>"nok"</formula>
    </cfRule>
  </conditionalFormatting>
  <conditionalFormatting sqref="M11">
    <cfRule type="cellIs" dxfId="355" priority="129" operator="equal">
      <formula>"niet voldaan"</formula>
    </cfRule>
  </conditionalFormatting>
  <conditionalFormatting sqref="M16">
    <cfRule type="cellIs" dxfId="354" priority="128" operator="equal">
      <formula>"nok"</formula>
    </cfRule>
  </conditionalFormatting>
  <conditionalFormatting sqref="M16">
    <cfRule type="cellIs" dxfId="353" priority="127" operator="equal">
      <formula>"niet voldaan"</formula>
    </cfRule>
  </conditionalFormatting>
  <conditionalFormatting sqref="M19">
    <cfRule type="cellIs" dxfId="352" priority="126" operator="equal">
      <formula>"nok"</formula>
    </cfRule>
  </conditionalFormatting>
  <conditionalFormatting sqref="M19">
    <cfRule type="cellIs" dxfId="351" priority="125" operator="equal">
      <formula>"niet voldaan"</formula>
    </cfRule>
  </conditionalFormatting>
  <conditionalFormatting sqref="M22">
    <cfRule type="cellIs" dxfId="350" priority="124" operator="equal">
      <formula>"nok"</formula>
    </cfRule>
  </conditionalFormatting>
  <conditionalFormatting sqref="M22">
    <cfRule type="cellIs" dxfId="349" priority="123" operator="equal">
      <formula>"niet voldaan"</formula>
    </cfRule>
  </conditionalFormatting>
  <conditionalFormatting sqref="M25">
    <cfRule type="cellIs" dxfId="348" priority="122" operator="equal">
      <formula>"nok"</formula>
    </cfRule>
  </conditionalFormatting>
  <conditionalFormatting sqref="M25">
    <cfRule type="cellIs" dxfId="347" priority="121" operator="equal">
      <formula>"niet voldaan"</formula>
    </cfRule>
  </conditionalFormatting>
  <conditionalFormatting sqref="M31">
    <cfRule type="cellIs" dxfId="346" priority="120" operator="equal">
      <formula>"nok"</formula>
    </cfRule>
  </conditionalFormatting>
  <conditionalFormatting sqref="M31">
    <cfRule type="cellIs" dxfId="345" priority="119" operator="equal">
      <formula>"niet voldaan"</formula>
    </cfRule>
  </conditionalFormatting>
  <conditionalFormatting sqref="M35">
    <cfRule type="cellIs" dxfId="344" priority="118" operator="equal">
      <formula>"nok"</formula>
    </cfRule>
  </conditionalFormatting>
  <conditionalFormatting sqref="M35">
    <cfRule type="cellIs" dxfId="343" priority="117" operator="equal">
      <formula>"niet voldaan"</formula>
    </cfRule>
  </conditionalFormatting>
  <conditionalFormatting sqref="M38">
    <cfRule type="cellIs" dxfId="342" priority="116" operator="equal">
      <formula>"nok"</formula>
    </cfRule>
  </conditionalFormatting>
  <conditionalFormatting sqref="M38">
    <cfRule type="cellIs" dxfId="341" priority="115" operator="equal">
      <formula>"niet voldaan"</formula>
    </cfRule>
  </conditionalFormatting>
  <conditionalFormatting sqref="M42">
    <cfRule type="cellIs" dxfId="340" priority="114" operator="equal">
      <formula>"nok"</formula>
    </cfRule>
  </conditionalFormatting>
  <conditionalFormatting sqref="M42">
    <cfRule type="cellIs" dxfId="339" priority="113" operator="equal">
      <formula>"niet voldaan"</formula>
    </cfRule>
  </conditionalFormatting>
  <conditionalFormatting sqref="M45">
    <cfRule type="cellIs" dxfId="338" priority="112" operator="equal">
      <formula>"nok"</formula>
    </cfRule>
  </conditionalFormatting>
  <conditionalFormatting sqref="M45">
    <cfRule type="cellIs" dxfId="337" priority="111" operator="equal">
      <formula>"niet voldaan"</formula>
    </cfRule>
  </conditionalFormatting>
  <conditionalFormatting sqref="M48">
    <cfRule type="cellIs" dxfId="336" priority="110" operator="equal">
      <formula>"nok"</formula>
    </cfRule>
  </conditionalFormatting>
  <conditionalFormatting sqref="M48">
    <cfRule type="cellIs" dxfId="335" priority="109" operator="equal">
      <formula>"niet voldaan"</formula>
    </cfRule>
  </conditionalFormatting>
  <conditionalFormatting sqref="M52">
    <cfRule type="cellIs" dxfId="334" priority="108" operator="equal">
      <formula>"nok"</formula>
    </cfRule>
  </conditionalFormatting>
  <conditionalFormatting sqref="M52">
    <cfRule type="cellIs" dxfId="333" priority="107" operator="equal">
      <formula>"niet voldaan"</formula>
    </cfRule>
  </conditionalFormatting>
  <conditionalFormatting sqref="M57">
    <cfRule type="cellIs" dxfId="332" priority="106" operator="equal">
      <formula>"nok"</formula>
    </cfRule>
  </conditionalFormatting>
  <conditionalFormatting sqref="M57">
    <cfRule type="cellIs" dxfId="331" priority="105" operator="equal">
      <formula>"niet voldaan"</formula>
    </cfRule>
  </conditionalFormatting>
  <conditionalFormatting sqref="M60">
    <cfRule type="cellIs" dxfId="330" priority="104" operator="equal">
      <formula>"nok"</formula>
    </cfRule>
  </conditionalFormatting>
  <conditionalFormatting sqref="M60">
    <cfRule type="cellIs" dxfId="329" priority="103" operator="equal">
      <formula>"niet voldaan"</formula>
    </cfRule>
  </conditionalFormatting>
  <conditionalFormatting sqref="M64">
    <cfRule type="cellIs" dxfId="328" priority="102" operator="equal">
      <formula>"nok"</formula>
    </cfRule>
  </conditionalFormatting>
  <conditionalFormatting sqref="M64">
    <cfRule type="cellIs" dxfId="327" priority="101" operator="equal">
      <formula>"niet voldaan"</formula>
    </cfRule>
  </conditionalFormatting>
  <conditionalFormatting sqref="M67">
    <cfRule type="cellIs" dxfId="326" priority="100" operator="equal">
      <formula>"nok"</formula>
    </cfRule>
  </conditionalFormatting>
  <conditionalFormatting sqref="M67">
    <cfRule type="cellIs" dxfId="325" priority="99" operator="equal">
      <formula>"niet voldaan"</formula>
    </cfRule>
  </conditionalFormatting>
  <conditionalFormatting sqref="M70">
    <cfRule type="cellIs" dxfId="324" priority="98" operator="equal">
      <formula>"nok"</formula>
    </cfRule>
  </conditionalFormatting>
  <conditionalFormatting sqref="M70">
    <cfRule type="cellIs" dxfId="323" priority="97" operator="equal">
      <formula>"niet voldaan"</formula>
    </cfRule>
  </conditionalFormatting>
  <conditionalFormatting sqref="M74">
    <cfRule type="cellIs" dxfId="322" priority="96" operator="equal">
      <formula>"nok"</formula>
    </cfRule>
  </conditionalFormatting>
  <conditionalFormatting sqref="M74">
    <cfRule type="cellIs" dxfId="321" priority="95" operator="equal">
      <formula>"niet voldaan"</formula>
    </cfRule>
  </conditionalFormatting>
  <conditionalFormatting sqref="M79">
    <cfRule type="cellIs" dxfId="320" priority="94" operator="equal">
      <formula>"nok"</formula>
    </cfRule>
  </conditionalFormatting>
  <conditionalFormatting sqref="M79">
    <cfRule type="cellIs" dxfId="319" priority="93" operator="equal">
      <formula>"niet voldaan"</formula>
    </cfRule>
  </conditionalFormatting>
  <conditionalFormatting sqref="M89">
    <cfRule type="cellIs" dxfId="318" priority="92" operator="equal">
      <formula>"nok"</formula>
    </cfRule>
  </conditionalFormatting>
  <conditionalFormatting sqref="M89">
    <cfRule type="cellIs" dxfId="317" priority="91" operator="equal">
      <formula>"niet voldaan"</formula>
    </cfRule>
  </conditionalFormatting>
  <conditionalFormatting sqref="M95">
    <cfRule type="cellIs" dxfId="316" priority="90" operator="equal">
      <formula>"nok"</formula>
    </cfRule>
  </conditionalFormatting>
  <conditionalFormatting sqref="M95">
    <cfRule type="cellIs" dxfId="315" priority="89" operator="equal">
      <formula>"niet voldaan"</formula>
    </cfRule>
  </conditionalFormatting>
  <conditionalFormatting sqref="M101">
    <cfRule type="cellIs" dxfId="314" priority="88" operator="equal">
      <formula>"nok"</formula>
    </cfRule>
  </conditionalFormatting>
  <conditionalFormatting sqref="M101">
    <cfRule type="cellIs" dxfId="313" priority="87" operator="equal">
      <formula>"niet voldaan"</formula>
    </cfRule>
  </conditionalFormatting>
  <conditionalFormatting sqref="M103">
    <cfRule type="cellIs" dxfId="312" priority="86" operator="equal">
      <formula>"nok"</formula>
    </cfRule>
  </conditionalFormatting>
  <conditionalFormatting sqref="M103">
    <cfRule type="cellIs" dxfId="311" priority="85" operator="equal">
      <formula>"niet voldaan"</formula>
    </cfRule>
  </conditionalFormatting>
  <conditionalFormatting sqref="M105">
    <cfRule type="cellIs" dxfId="310" priority="84" operator="equal">
      <formula>"nok"</formula>
    </cfRule>
  </conditionalFormatting>
  <conditionalFormatting sqref="M105">
    <cfRule type="cellIs" dxfId="309" priority="83" operator="equal">
      <formula>"niet voldaan"</formula>
    </cfRule>
  </conditionalFormatting>
  <conditionalFormatting sqref="M107">
    <cfRule type="cellIs" dxfId="308" priority="82" operator="equal">
      <formula>"nok"</formula>
    </cfRule>
  </conditionalFormatting>
  <conditionalFormatting sqref="M107">
    <cfRule type="cellIs" dxfId="307" priority="81" operator="equal">
      <formula>"niet voldaan"</formula>
    </cfRule>
  </conditionalFormatting>
  <conditionalFormatting sqref="M109">
    <cfRule type="cellIs" dxfId="306" priority="80" operator="equal">
      <formula>"nok"</formula>
    </cfRule>
  </conditionalFormatting>
  <conditionalFormatting sqref="M109">
    <cfRule type="cellIs" dxfId="305" priority="79" operator="equal">
      <formula>"niet voldaan"</formula>
    </cfRule>
  </conditionalFormatting>
  <conditionalFormatting sqref="M112">
    <cfRule type="cellIs" dxfId="304" priority="78" operator="equal">
      <formula>"nok"</formula>
    </cfRule>
  </conditionalFormatting>
  <conditionalFormatting sqref="M112">
    <cfRule type="cellIs" dxfId="303" priority="77" operator="equal">
      <formula>"niet voldaan"</formula>
    </cfRule>
  </conditionalFormatting>
  <conditionalFormatting sqref="M124">
    <cfRule type="cellIs" dxfId="302" priority="76" operator="equal">
      <formula>"nok"</formula>
    </cfRule>
  </conditionalFormatting>
  <conditionalFormatting sqref="M124">
    <cfRule type="cellIs" dxfId="301" priority="75" operator="equal">
      <formula>"niet voldaan"</formula>
    </cfRule>
  </conditionalFormatting>
  <conditionalFormatting sqref="M127">
    <cfRule type="cellIs" dxfId="300" priority="74" operator="equal">
      <formula>"nok"</formula>
    </cfRule>
  </conditionalFormatting>
  <conditionalFormatting sqref="M127">
    <cfRule type="cellIs" dxfId="299" priority="73" operator="equal">
      <formula>"niet voldaan"</formula>
    </cfRule>
  </conditionalFormatting>
  <conditionalFormatting sqref="M131">
    <cfRule type="cellIs" dxfId="298" priority="72" operator="equal">
      <formula>"nok"</formula>
    </cfRule>
  </conditionalFormatting>
  <conditionalFormatting sqref="M131">
    <cfRule type="cellIs" dxfId="297" priority="71" operator="equal">
      <formula>"niet voldaan"</formula>
    </cfRule>
  </conditionalFormatting>
  <conditionalFormatting sqref="M134">
    <cfRule type="cellIs" dxfId="296" priority="70" operator="equal">
      <formula>"nok"</formula>
    </cfRule>
  </conditionalFormatting>
  <conditionalFormatting sqref="M134">
    <cfRule type="cellIs" dxfId="295" priority="69" operator="equal">
      <formula>"niet voldaan"</formula>
    </cfRule>
  </conditionalFormatting>
  <conditionalFormatting sqref="M137">
    <cfRule type="cellIs" dxfId="294" priority="68" operator="equal">
      <formula>"nok"</formula>
    </cfRule>
  </conditionalFormatting>
  <conditionalFormatting sqref="M137">
    <cfRule type="cellIs" dxfId="293" priority="67" operator="equal">
      <formula>"niet voldaan"</formula>
    </cfRule>
  </conditionalFormatting>
  <conditionalFormatting sqref="M140">
    <cfRule type="cellIs" dxfId="292" priority="66" operator="equal">
      <formula>"nok"</formula>
    </cfRule>
  </conditionalFormatting>
  <conditionalFormatting sqref="M140">
    <cfRule type="cellIs" dxfId="291" priority="65" operator="equal">
      <formula>"niet voldaan"</formula>
    </cfRule>
  </conditionalFormatting>
  <conditionalFormatting sqref="M143">
    <cfRule type="cellIs" dxfId="290" priority="64" operator="equal">
      <formula>"nok"</formula>
    </cfRule>
  </conditionalFormatting>
  <conditionalFormatting sqref="M143">
    <cfRule type="cellIs" dxfId="289" priority="63" operator="equal">
      <formula>"niet voldaan"</formula>
    </cfRule>
  </conditionalFormatting>
  <conditionalFormatting sqref="M148">
    <cfRule type="cellIs" dxfId="288" priority="62" operator="equal">
      <formula>"nok"</formula>
    </cfRule>
  </conditionalFormatting>
  <conditionalFormatting sqref="M148">
    <cfRule type="cellIs" dxfId="287" priority="61" operator="equal">
      <formula>"niet voldaan"</formula>
    </cfRule>
  </conditionalFormatting>
  <conditionalFormatting sqref="M152">
    <cfRule type="cellIs" dxfId="286" priority="60" operator="equal">
      <formula>"nok"</formula>
    </cfRule>
  </conditionalFormatting>
  <conditionalFormatting sqref="M152">
    <cfRule type="cellIs" dxfId="285" priority="59" operator="equal">
      <formula>"niet voldaan"</formula>
    </cfRule>
  </conditionalFormatting>
  <conditionalFormatting sqref="M154">
    <cfRule type="cellIs" dxfId="284" priority="58" operator="equal">
      <formula>"nok"</formula>
    </cfRule>
  </conditionalFormatting>
  <conditionalFormatting sqref="M154">
    <cfRule type="cellIs" dxfId="283" priority="57" operator="equal">
      <formula>"niet voldaan"</formula>
    </cfRule>
  </conditionalFormatting>
  <conditionalFormatting sqref="M156">
    <cfRule type="cellIs" dxfId="282" priority="56" operator="equal">
      <formula>"nok"</formula>
    </cfRule>
  </conditionalFormatting>
  <conditionalFormatting sqref="M156">
    <cfRule type="cellIs" dxfId="281" priority="55" operator="equal">
      <formula>"niet voldaan"</formula>
    </cfRule>
  </conditionalFormatting>
  <conditionalFormatting sqref="M158">
    <cfRule type="cellIs" dxfId="280" priority="54" operator="equal">
      <formula>"nok"</formula>
    </cfRule>
  </conditionalFormatting>
  <conditionalFormatting sqref="M158">
    <cfRule type="cellIs" dxfId="279" priority="53" operator="equal">
      <formula>"niet voldaan"</formula>
    </cfRule>
  </conditionalFormatting>
  <conditionalFormatting sqref="M160">
    <cfRule type="cellIs" dxfId="278" priority="52" operator="equal">
      <formula>"nok"</formula>
    </cfRule>
  </conditionalFormatting>
  <conditionalFormatting sqref="M160">
    <cfRule type="cellIs" dxfId="277" priority="51" operator="equal">
      <formula>"niet voldaan"</formula>
    </cfRule>
  </conditionalFormatting>
  <conditionalFormatting sqref="M162">
    <cfRule type="cellIs" dxfId="276" priority="50" operator="equal">
      <formula>"nok"</formula>
    </cfRule>
  </conditionalFormatting>
  <conditionalFormatting sqref="M162">
    <cfRule type="cellIs" dxfId="275" priority="49" operator="equal">
      <formula>"niet voldaan"</formula>
    </cfRule>
  </conditionalFormatting>
  <conditionalFormatting sqref="M167">
    <cfRule type="cellIs" dxfId="274" priority="48" operator="equal">
      <formula>"nok"</formula>
    </cfRule>
  </conditionalFormatting>
  <conditionalFormatting sqref="M167">
    <cfRule type="cellIs" dxfId="273" priority="47" operator="equal">
      <formula>"niet voldaan"</formula>
    </cfRule>
  </conditionalFormatting>
  <conditionalFormatting sqref="M170">
    <cfRule type="cellIs" dxfId="272" priority="46" operator="equal">
      <formula>"nok"</formula>
    </cfRule>
  </conditionalFormatting>
  <conditionalFormatting sqref="M170">
    <cfRule type="cellIs" dxfId="271" priority="45" operator="equal">
      <formula>"niet voldaan"</formula>
    </cfRule>
  </conditionalFormatting>
  <conditionalFormatting sqref="M174">
    <cfRule type="cellIs" dxfId="270" priority="44" operator="equal">
      <formula>"nok"</formula>
    </cfRule>
  </conditionalFormatting>
  <conditionalFormatting sqref="M174">
    <cfRule type="cellIs" dxfId="269" priority="43" operator="equal">
      <formula>"niet voldaan"</formula>
    </cfRule>
  </conditionalFormatting>
  <conditionalFormatting sqref="M177">
    <cfRule type="cellIs" dxfId="268" priority="42" operator="equal">
      <formula>"nok"</formula>
    </cfRule>
  </conditionalFormatting>
  <conditionalFormatting sqref="M177">
    <cfRule type="cellIs" dxfId="267" priority="41" operator="equal">
      <formula>"niet voldaan"</formula>
    </cfRule>
  </conditionalFormatting>
  <conditionalFormatting sqref="M182">
    <cfRule type="cellIs" dxfId="266" priority="40" operator="equal">
      <formula>"nok"</formula>
    </cfRule>
  </conditionalFormatting>
  <conditionalFormatting sqref="M182">
    <cfRule type="cellIs" dxfId="265" priority="39" operator="equal">
      <formula>"niet voldaan"</formula>
    </cfRule>
  </conditionalFormatting>
  <conditionalFormatting sqref="M187">
    <cfRule type="cellIs" dxfId="264" priority="38" operator="equal">
      <formula>"nok"</formula>
    </cfRule>
  </conditionalFormatting>
  <conditionalFormatting sqref="M187">
    <cfRule type="cellIs" dxfId="263" priority="37" operator="equal">
      <formula>"niet voldaan"</formula>
    </cfRule>
  </conditionalFormatting>
  <conditionalFormatting sqref="M191">
    <cfRule type="cellIs" dxfId="262" priority="36" operator="equal">
      <formula>"nok"</formula>
    </cfRule>
  </conditionalFormatting>
  <conditionalFormatting sqref="M191">
    <cfRule type="cellIs" dxfId="261" priority="35" operator="equal">
      <formula>"niet voldaan"</formula>
    </cfRule>
  </conditionalFormatting>
  <conditionalFormatting sqref="M194">
    <cfRule type="cellIs" dxfId="260" priority="34" operator="equal">
      <formula>"nok"</formula>
    </cfRule>
  </conditionalFormatting>
  <conditionalFormatting sqref="M194">
    <cfRule type="cellIs" dxfId="259" priority="33" operator="equal">
      <formula>"niet voldaan"</formula>
    </cfRule>
  </conditionalFormatting>
  <conditionalFormatting sqref="M198">
    <cfRule type="cellIs" dxfId="258" priority="32" operator="equal">
      <formula>"nok"</formula>
    </cfRule>
  </conditionalFormatting>
  <conditionalFormatting sqref="M198">
    <cfRule type="cellIs" dxfId="257" priority="31" operator="equal">
      <formula>"niet voldaan"</formula>
    </cfRule>
  </conditionalFormatting>
  <conditionalFormatting sqref="M204">
    <cfRule type="cellIs" dxfId="256" priority="30" operator="equal">
      <formula>"nok"</formula>
    </cfRule>
  </conditionalFormatting>
  <conditionalFormatting sqref="M204">
    <cfRule type="cellIs" dxfId="255" priority="29" operator="equal">
      <formula>"niet voldaan"</formula>
    </cfRule>
  </conditionalFormatting>
  <conditionalFormatting sqref="M208">
    <cfRule type="cellIs" dxfId="254" priority="28" operator="equal">
      <formula>"nok"</formula>
    </cfRule>
  </conditionalFormatting>
  <conditionalFormatting sqref="M208">
    <cfRule type="cellIs" dxfId="253" priority="27" operator="equal">
      <formula>"niet voldaan"</formula>
    </cfRule>
  </conditionalFormatting>
  <conditionalFormatting sqref="M211">
    <cfRule type="cellIs" dxfId="252" priority="26" operator="equal">
      <formula>"nok"</formula>
    </cfRule>
  </conditionalFormatting>
  <conditionalFormatting sqref="M211">
    <cfRule type="cellIs" dxfId="251" priority="25" operator="equal">
      <formula>"niet voldaan"</formula>
    </cfRule>
  </conditionalFormatting>
  <conditionalFormatting sqref="M215">
    <cfRule type="cellIs" dxfId="250" priority="24" operator="equal">
      <formula>"nok"</formula>
    </cfRule>
  </conditionalFormatting>
  <conditionalFormatting sqref="M215">
    <cfRule type="cellIs" dxfId="249" priority="23" operator="equal">
      <formula>"niet voldaan"</formula>
    </cfRule>
  </conditionalFormatting>
  <conditionalFormatting sqref="M218">
    <cfRule type="cellIs" dxfId="248" priority="22" operator="equal">
      <formula>"nok"</formula>
    </cfRule>
  </conditionalFormatting>
  <conditionalFormatting sqref="M218">
    <cfRule type="cellIs" dxfId="247" priority="21" operator="equal">
      <formula>"niet voldaan"</formula>
    </cfRule>
  </conditionalFormatting>
  <conditionalFormatting sqref="M224">
    <cfRule type="cellIs" dxfId="246" priority="20" operator="equal">
      <formula>"nok"</formula>
    </cfRule>
  </conditionalFormatting>
  <conditionalFormatting sqref="M224">
    <cfRule type="cellIs" dxfId="245" priority="19" operator="equal">
      <formula>"niet voldaan"</formula>
    </cfRule>
  </conditionalFormatting>
  <conditionalFormatting sqref="M230">
    <cfRule type="cellIs" dxfId="244" priority="18" operator="equal">
      <formula>"nok"</formula>
    </cfRule>
  </conditionalFormatting>
  <conditionalFormatting sqref="M230">
    <cfRule type="cellIs" dxfId="243" priority="17" operator="equal">
      <formula>"niet voldaan"</formula>
    </cfRule>
  </conditionalFormatting>
  <conditionalFormatting sqref="M236">
    <cfRule type="cellIs" dxfId="242" priority="16" operator="equal">
      <formula>"nok"</formula>
    </cfRule>
  </conditionalFormatting>
  <conditionalFormatting sqref="M236">
    <cfRule type="cellIs" dxfId="241" priority="15" operator="equal">
      <formula>"niet voldaan"</formula>
    </cfRule>
  </conditionalFormatting>
  <conditionalFormatting sqref="M239">
    <cfRule type="cellIs" dxfId="240" priority="14" operator="equal">
      <formula>"nok"</formula>
    </cfRule>
  </conditionalFormatting>
  <conditionalFormatting sqref="M239">
    <cfRule type="cellIs" dxfId="239" priority="13" operator="equal">
      <formula>"niet voldaan"</formula>
    </cfRule>
  </conditionalFormatting>
  <conditionalFormatting sqref="M242">
    <cfRule type="cellIs" dxfId="238" priority="12" operator="equal">
      <formula>"nok"</formula>
    </cfRule>
  </conditionalFormatting>
  <conditionalFormatting sqref="M242">
    <cfRule type="cellIs" dxfId="237" priority="11" operator="equal">
      <formula>"niet voldaan"</formula>
    </cfRule>
  </conditionalFormatting>
  <conditionalFormatting sqref="M245">
    <cfRule type="cellIs" dxfId="236" priority="10" operator="equal">
      <formula>"nok"</formula>
    </cfRule>
  </conditionalFormatting>
  <conditionalFormatting sqref="M245">
    <cfRule type="cellIs" dxfId="235" priority="9" operator="equal">
      <formula>"niet voldaan"</formula>
    </cfRule>
  </conditionalFormatting>
  <conditionalFormatting sqref="M248">
    <cfRule type="cellIs" dxfId="234" priority="8" operator="equal">
      <formula>"nok"</formula>
    </cfRule>
  </conditionalFormatting>
  <conditionalFormatting sqref="M248">
    <cfRule type="cellIs" dxfId="233" priority="7" operator="equal">
      <formula>"niet voldaan"</formula>
    </cfRule>
  </conditionalFormatting>
  <conditionalFormatting sqref="M252">
    <cfRule type="cellIs" dxfId="232" priority="6" operator="equal">
      <formula>"nok"</formula>
    </cfRule>
  </conditionalFormatting>
  <conditionalFormatting sqref="M252">
    <cfRule type="cellIs" dxfId="231" priority="5" operator="equal">
      <formula>"niet voldaan"</formula>
    </cfRule>
  </conditionalFormatting>
  <conditionalFormatting sqref="M256">
    <cfRule type="cellIs" dxfId="230" priority="4" operator="equal">
      <formula>"nok"</formula>
    </cfRule>
  </conditionalFormatting>
  <conditionalFormatting sqref="M256">
    <cfRule type="cellIs" dxfId="229" priority="3" operator="equal">
      <formula>"niet voldaan"</formula>
    </cfRule>
  </conditionalFormatting>
  <conditionalFormatting sqref="M261">
    <cfRule type="cellIs" dxfId="228" priority="2" operator="equal">
      <formula>"nok"</formula>
    </cfRule>
  </conditionalFormatting>
  <conditionalFormatting sqref="M261">
    <cfRule type="cellIs" dxfId="227" priority="1" operator="equal">
      <formula>"niet voldaan"</formula>
    </cfRule>
  </conditionalFormatting>
  <dataValidations count="5">
    <dataValidation type="list" allowBlank="1" showInputMessage="1" showErrorMessage="1" sqref="G165:G166 G248 G242 G245" xr:uid="{00000000-0002-0000-0700-000000000000}">
      <formula1>ScoreBonus</formula1>
    </dataValidation>
    <dataValidation type="list" allowBlank="1" showInputMessage="1" showErrorMessage="1" sqref="G131 G239" xr:uid="{00000000-0002-0000-0700-000001000000}">
      <formula1>Scorewoord</formula1>
    </dataValidation>
    <dataValidation type="list" allowBlank="1" showInputMessage="1" showErrorMessage="1" sqref="G134" xr:uid="{00000000-0002-0000-0700-000002000000}">
      <formula1>ScoreBonus2</formula1>
    </dataValidation>
    <dataValidation type="list" allowBlank="1" showInputMessage="1" showErrorMessage="1" sqref="G75 G36 G39 G49 G55 G46 G43 G27 G65:G66 G68 G225:G229 G114 G132:G133 G71 G141:G142 G146:G147 G168:G169 G62:G63 G103:G110 G192:G193 G212:G213 G184:G186 G237:G238 G240:G241 G246:G247 G249 G259:G260 G253:G254 G32:G33 G172:G175 G208:G209 G205:G206 G264 G137:G138 G135 G188:G189 G58:G59 G149:G150 G152:G163 G220 G195" xr:uid="{00000000-0002-0000-0700-000003000000}">
      <formula1>"goed, beter, uitstekend, nvt"</formula1>
    </dataValidation>
    <dataValidation type="list" allowBlank="1" sqref="G136:G139 G23 G265 G199:G203 G12:G14 G214:G217 G80:G88 G40 G47:G48 G26 G50 G72 G90:G94 G113 G262:G263 G9 G257:G258 G221:G223 G250:G251 G243:G244 G231:G232 G151 G128:G129 G183 G207:G210 G178:G181 G61 G171 G144:G145 G69:G70 G37 G174:G176 G255 G17:G18 G20 G53:G54 G96:G111 G219 G115:G123 G125 G196:G197" xr:uid="{00000000-0002-0000-0700-000004000000}">
      <formula1>"voldaan, niet voldaan, nvt"</formula1>
    </dataValidation>
  </dataValidations>
  <pageMargins left="0.70866141732283472" right="0.70866141732283472" top="1.4960629921259843" bottom="0.98425196850393704" header="0.51181102362204722" footer="0.31496062992125984"/>
  <pageSetup paperSize="8" scale="67" fitToHeight="0" orientation="portrait" horizontalDpi="4294967293" r:id="rId1"/>
  <headerFooter scaleWithDoc="0">
    <oddHeader>&amp;L&amp;G</oddHeader>
    <oddFooter>&amp;L&amp;G&amp;C&amp;D&amp;R&amp;G</oddFooter>
  </headerFooter>
  <legacyDrawing r:id="rId2"/>
  <legacyDrawingHF r:id="rId3"/>
  <extLst>
    <ext xmlns:x14="http://schemas.microsoft.com/office/spreadsheetml/2009/9/main" uri="{78C0D931-6437-407d-A8EE-F0AAD7539E65}">
      <x14:conditionalFormattings>
        <x14:conditionalFormatting xmlns:xm="http://schemas.microsoft.com/office/excel/2006/main">
          <x14:cfRule type="expression" priority="3674" id="{A4C9DB46-F147-4EA9-8FE9-200888571749}">
            <xm:f>'bestand opzetten'!$E$13=TRUE</xm:f>
            <x14:dxf>
              <font>
                <color auto="1"/>
              </font>
            </x14:dxf>
          </x14:cfRule>
          <x14:cfRule type="expression" priority="4393" id="{6E3D04D0-C010-4CC8-98C6-3ECE4A56A66C}">
            <xm:f>'bestand opzetten'!$E$13=FALSE</xm:f>
            <x14:dxf>
              <font>
                <color theme="0" tint="-0.24994659260841701"/>
              </font>
            </x14:dxf>
          </x14:cfRule>
          <xm:sqref>B102</xm:sqref>
        </x14:conditionalFormatting>
        <x14:conditionalFormatting xmlns:xm="http://schemas.microsoft.com/office/excel/2006/main">
          <x14:cfRule type="expression" priority="4519" id="{AA879242-3B43-4738-ACAE-961195B09302}">
            <xm:f>'bestand opzetten'!$E$21=FALSE</xm:f>
            <x14:dxf>
              <font>
                <color theme="0" tint="-0.24994659260841701"/>
              </font>
            </x14:dxf>
          </x14:cfRule>
          <xm:sqref>E32:F32 E36:F36 E43:F43 E46:F46 E58:F58 E75:F75 F33 F37 F47 E53:F55 E61:F62 E68:F69 E65:F65</xm:sqref>
        </x14:conditionalFormatting>
        <x14:conditionalFormatting xmlns:xm="http://schemas.microsoft.com/office/excel/2006/main">
          <x14:cfRule type="expression" priority="4518" id="{AA2790B3-54F2-4698-A5F3-F937DB63AD4A}">
            <xm:f>'bestand opzetten'!$E$21=FALSE</xm:f>
            <x14:dxf>
              <fill>
                <patternFill>
                  <bgColor theme="0" tint="-4.9989318521683403E-2"/>
                </patternFill>
              </fill>
            </x14:dxf>
          </x14:cfRule>
          <xm:sqref>E32:F32 E36:F36 E43:F43 E46:F46 E58:F58 E75:F75 F33 F37 F47 E53:F55 E61:F62 E68:F69 E65:F65</xm:sqref>
        </x14:conditionalFormatting>
        <x14:conditionalFormatting xmlns:xm="http://schemas.microsoft.com/office/excel/2006/main">
          <x14:cfRule type="expression" priority="4489" id="{6F0981D7-CBE4-472C-91D1-4E4550182CAB}">
            <xm:f>'bestand opzetten'!$E$18=FALSE</xm:f>
            <x14:dxf>
              <font>
                <color theme="0" tint="-0.24994659260841701"/>
              </font>
            </x14:dxf>
          </x14:cfRule>
          <xm:sqref>E225:E228 E231:F232 E219:E222</xm:sqref>
        </x14:conditionalFormatting>
        <x14:conditionalFormatting xmlns:xm="http://schemas.microsoft.com/office/excel/2006/main">
          <x14:cfRule type="expression" priority="4455" id="{0C208938-D486-4B0E-94E1-12239ACF4BBE}">
            <xm:f>'bestand opzetten'!$E$18=FALSE</xm:f>
            <x14:dxf>
              <font>
                <color theme="0" tint="-0.24994659260841701"/>
              </font>
              <fill>
                <patternFill>
                  <bgColor theme="0" tint="-4.9989318521683403E-2"/>
                </patternFill>
              </fill>
            </x14:dxf>
          </x14:cfRule>
          <xm:sqref>E225:E228 E231:F232 E219:E222</xm:sqref>
        </x14:conditionalFormatting>
        <x14:conditionalFormatting xmlns:xm="http://schemas.microsoft.com/office/excel/2006/main">
          <x14:cfRule type="expression" priority="4527" id="{C81F43D9-37F1-4D23-B7FB-96B3B358598B}">
            <xm:f>'bestand opzetten'!$E$15=FALSE</xm:f>
            <x14:dxf>
              <font>
                <color theme="0" tint="-0.24994659260841701"/>
              </font>
            </x14:dxf>
          </x14:cfRule>
          <xm:sqref>B39</xm:sqref>
        </x14:conditionalFormatting>
        <x14:conditionalFormatting xmlns:xm="http://schemas.microsoft.com/office/excel/2006/main">
          <x14:cfRule type="expression" priority="3724" id="{173638AA-FFE4-47CC-9762-58197F44945A}">
            <xm:f>'bestand opzetten'!$E$15=FALSE</xm:f>
            <x14:dxf>
              <font>
                <color theme="0" tint="-0.24994659260841701"/>
              </font>
            </x14:dxf>
          </x14:cfRule>
          <xm:sqref>C39</xm:sqref>
        </x14:conditionalFormatting>
        <x14:conditionalFormatting xmlns:xm="http://schemas.microsoft.com/office/excel/2006/main">
          <x14:cfRule type="expression" priority="3722" id="{63C53B8B-FD94-4B7E-9DAF-FF9AB9BFCD15}">
            <xm:f>'bestand opzetten'!$E$15=FALSE</xm:f>
            <x14:dxf>
              <font>
                <color theme="0" tint="-0.24994659260841701"/>
              </font>
            </x14:dxf>
          </x14:cfRule>
          <xm:sqref>C40</xm:sqref>
        </x14:conditionalFormatting>
        <x14:conditionalFormatting xmlns:xm="http://schemas.microsoft.com/office/excel/2006/main">
          <x14:cfRule type="expression" priority="3720" id="{4D439329-CA8D-42F9-ADE6-99AC13794915}">
            <xm:f>'bestand opzetten'!$E$15=FALSE</xm:f>
            <x14:dxf>
              <font>
                <color theme="0" tint="-0.24994659260841701"/>
              </font>
            </x14:dxf>
          </x14:cfRule>
          <xm:sqref>D39:D40</xm:sqref>
        </x14:conditionalFormatting>
        <x14:conditionalFormatting xmlns:xm="http://schemas.microsoft.com/office/excel/2006/main">
          <x14:cfRule type="expression" priority="3718" id="{15F0BD14-0C09-44CE-A9CB-117216E422E4}">
            <xm:f>'bestand opzetten'!$E$15=FALSE</xm:f>
            <x14:dxf>
              <font>
                <color theme="0" tint="-0.24994659260841701"/>
              </font>
            </x14:dxf>
          </x14:cfRule>
          <xm:sqref>B40</xm:sqref>
        </x14:conditionalFormatting>
        <x14:conditionalFormatting xmlns:xm="http://schemas.microsoft.com/office/excel/2006/main">
          <x14:cfRule type="expression" priority="3716" id="{04E7E9C3-3D57-4199-802F-955F0D34F369}">
            <xm:f>'bestand opzetten'!$E$15=FALSE</xm:f>
            <x14:dxf>
              <font>
                <color theme="0" tint="-0.24994659260841701"/>
              </font>
            </x14:dxf>
          </x14:cfRule>
          <xm:sqref>B71</xm:sqref>
        </x14:conditionalFormatting>
        <x14:conditionalFormatting xmlns:xm="http://schemas.microsoft.com/office/excel/2006/main">
          <x14:cfRule type="expression" priority="3714" id="{03A9A2FE-7FB3-4C93-9937-52877B811893}">
            <xm:f>'bestand opzetten'!$E$15=FALSE</xm:f>
            <x14:dxf>
              <font>
                <color theme="0" tint="-0.24994659260841701"/>
              </font>
            </x14:dxf>
          </x14:cfRule>
          <xm:sqref>C71</xm:sqref>
        </x14:conditionalFormatting>
        <x14:conditionalFormatting xmlns:xm="http://schemas.microsoft.com/office/excel/2006/main">
          <x14:cfRule type="expression" priority="3712" id="{5A7CD6F1-D0AA-4E35-9D46-77B5C3EEA1E9}">
            <xm:f>'bestand opzetten'!$E$15=FALSE</xm:f>
            <x14:dxf>
              <font>
                <color theme="0" tint="-0.24994659260841701"/>
              </font>
            </x14:dxf>
          </x14:cfRule>
          <xm:sqref>C72</xm:sqref>
        </x14:conditionalFormatting>
        <x14:conditionalFormatting xmlns:xm="http://schemas.microsoft.com/office/excel/2006/main">
          <x14:cfRule type="expression" priority="3710" id="{E247AA1D-7CBD-4D85-9A99-3251E537B3D5}">
            <xm:f>'bestand opzetten'!$E$15=FALSE</xm:f>
            <x14:dxf>
              <font>
                <color theme="0" tint="-0.24994659260841701"/>
              </font>
            </x14:dxf>
          </x14:cfRule>
          <xm:sqref>D71:D72</xm:sqref>
        </x14:conditionalFormatting>
        <x14:conditionalFormatting xmlns:xm="http://schemas.microsoft.com/office/excel/2006/main">
          <x14:cfRule type="expression" priority="3708" id="{81B9A661-A3BC-495F-BE9F-E54806C265BF}">
            <xm:f>'bestand opzetten'!$E$15=FALSE</xm:f>
            <x14:dxf>
              <font>
                <color theme="0" tint="-0.24994659260841701"/>
              </font>
            </x14:dxf>
          </x14:cfRule>
          <xm:sqref>B72</xm:sqref>
        </x14:conditionalFormatting>
        <x14:conditionalFormatting xmlns:xm="http://schemas.microsoft.com/office/excel/2006/main">
          <x14:cfRule type="expression" priority="3706" id="{D19271CE-2E57-4DC0-8A82-6DBC877D08CD}">
            <xm:f>'bestand opzetten'!$E$15=FALSE</xm:f>
            <x14:dxf>
              <font>
                <color theme="0" tint="-0.24994659260841701"/>
              </font>
            </x14:dxf>
          </x14:cfRule>
          <xm:sqref>B138</xm:sqref>
        </x14:conditionalFormatting>
        <x14:conditionalFormatting xmlns:xm="http://schemas.microsoft.com/office/excel/2006/main">
          <x14:cfRule type="expression" priority="3704" id="{5B4940A6-A4AB-4C75-963A-17A0344A8E44}">
            <xm:f>'bestand opzetten'!$E$15=FALSE</xm:f>
            <x14:dxf>
              <font>
                <color theme="0" tint="-0.24994659260841701"/>
              </font>
            </x14:dxf>
          </x14:cfRule>
          <xm:sqref>C138</xm:sqref>
        </x14:conditionalFormatting>
        <x14:conditionalFormatting xmlns:xm="http://schemas.microsoft.com/office/excel/2006/main">
          <x14:cfRule type="expression" priority="3702" id="{E2E7CA52-12FA-4F72-8BA2-23C8D958D88B}">
            <xm:f>'bestand opzetten'!$E$15=FALSE</xm:f>
            <x14:dxf>
              <font>
                <color theme="0" tint="-0.24994659260841701"/>
              </font>
            </x14:dxf>
          </x14:cfRule>
          <xm:sqref>D138</xm:sqref>
        </x14:conditionalFormatting>
        <x14:conditionalFormatting xmlns:xm="http://schemas.microsoft.com/office/excel/2006/main">
          <x14:cfRule type="expression" priority="3700" id="{3D2F204D-B974-4303-AC7A-B885F9C32757}">
            <xm:f>'bestand opzetten'!$E$15=FALSE</xm:f>
            <x14:dxf>
              <font>
                <color theme="0" tint="-0.24994659260841701"/>
              </font>
            </x14:dxf>
          </x14:cfRule>
          <xm:sqref>B110</xm:sqref>
        </x14:conditionalFormatting>
        <x14:conditionalFormatting xmlns:xm="http://schemas.microsoft.com/office/excel/2006/main">
          <x14:cfRule type="expression" priority="3698" id="{069BD536-C806-4277-AC50-BADE6E89745C}">
            <xm:f>'bestand opzetten'!$E$15=FALSE</xm:f>
            <x14:dxf>
              <font>
                <color theme="0" tint="-0.24994659260841701"/>
              </font>
            </x14:dxf>
          </x14:cfRule>
          <xm:sqref>C110</xm:sqref>
        </x14:conditionalFormatting>
        <x14:conditionalFormatting xmlns:xm="http://schemas.microsoft.com/office/excel/2006/main">
          <x14:cfRule type="expression" priority="3696" id="{7EC2DE4E-A83E-4E26-AF91-5A2E57278484}">
            <xm:f>'bestand opzetten'!$E$15=FALSE</xm:f>
            <x14:dxf>
              <font>
                <color theme="0" tint="-0.24994659260841701"/>
              </font>
            </x14:dxf>
          </x14:cfRule>
          <xm:sqref>D110</xm:sqref>
        </x14:conditionalFormatting>
        <x14:conditionalFormatting xmlns:xm="http://schemas.microsoft.com/office/excel/2006/main">
          <x14:cfRule type="expression" priority="3694" id="{80906C79-3F73-479F-943D-136DAA166529}">
            <xm:f>'bestand opzetten'!$E$15=FALSE</xm:f>
            <x14:dxf>
              <font>
                <color theme="0" tint="-0.24994659260841701"/>
              </font>
            </x14:dxf>
          </x14:cfRule>
          <xm:sqref>B106</xm:sqref>
        </x14:conditionalFormatting>
        <x14:conditionalFormatting xmlns:xm="http://schemas.microsoft.com/office/excel/2006/main">
          <x14:cfRule type="expression" priority="3692" id="{AB2224DE-1034-46C5-B2E4-2863881FC395}">
            <xm:f>'bestand opzetten'!$E$15=FALSE</xm:f>
            <x14:dxf>
              <font>
                <color theme="0" tint="-0.24994659260841701"/>
              </font>
            </x14:dxf>
          </x14:cfRule>
          <xm:sqref>C106</xm:sqref>
        </x14:conditionalFormatting>
        <x14:conditionalFormatting xmlns:xm="http://schemas.microsoft.com/office/excel/2006/main">
          <x14:cfRule type="expression" priority="3690" id="{F8E20695-C8B9-4A57-90A1-601EC1201D0F}">
            <xm:f>'bestand opzetten'!$E$15=FALSE</xm:f>
            <x14:dxf>
              <font>
                <color theme="0" tint="-0.24994659260841701"/>
              </font>
            </x14:dxf>
          </x14:cfRule>
          <xm:sqref>D106</xm:sqref>
        </x14:conditionalFormatting>
        <x14:conditionalFormatting xmlns:xm="http://schemas.microsoft.com/office/excel/2006/main">
          <x14:cfRule type="expression" priority="3688" id="{2F857318-E93D-4150-8694-5F38F8823A50}">
            <xm:f>'bestand opzetten'!$E$15=FALSE</xm:f>
            <x14:dxf>
              <font>
                <color theme="0" tint="-0.24994659260841701"/>
              </font>
            </x14:dxf>
          </x14:cfRule>
          <xm:sqref>B157</xm:sqref>
        </x14:conditionalFormatting>
        <x14:conditionalFormatting xmlns:xm="http://schemas.microsoft.com/office/excel/2006/main">
          <x14:cfRule type="expression" priority="3686" id="{503FC2E5-4C0A-455E-A8C9-79162AF26D56}">
            <xm:f>'bestand opzetten'!$E$15=FALSE</xm:f>
            <x14:dxf>
              <font>
                <color theme="0" tint="-0.24994659260841701"/>
              </font>
            </x14:dxf>
          </x14:cfRule>
          <xm:sqref>C157</xm:sqref>
        </x14:conditionalFormatting>
        <x14:conditionalFormatting xmlns:xm="http://schemas.microsoft.com/office/excel/2006/main">
          <x14:cfRule type="expression" priority="3684" id="{21A456FE-5166-4170-B375-4B5873B849D1}">
            <xm:f>'bestand opzetten'!$E$15=FALSE</xm:f>
            <x14:dxf>
              <font>
                <color theme="0" tint="-0.24994659260841701"/>
              </font>
            </x14:dxf>
          </x14:cfRule>
          <xm:sqref>D157</xm:sqref>
        </x14:conditionalFormatting>
        <x14:conditionalFormatting xmlns:xm="http://schemas.microsoft.com/office/excel/2006/main">
          <x14:cfRule type="expression" priority="3682" id="{90B2428B-266B-448E-B949-7E18DD83BC99}">
            <xm:f>'bestand opzetten'!$E$15=FALSE</xm:f>
            <x14:dxf>
              <font>
                <color theme="0" tint="-0.24994659260841701"/>
              </font>
            </x14:dxf>
          </x14:cfRule>
          <xm:sqref>B163</xm:sqref>
        </x14:conditionalFormatting>
        <x14:conditionalFormatting xmlns:xm="http://schemas.microsoft.com/office/excel/2006/main">
          <x14:cfRule type="expression" priority="3680" id="{747C72DB-C798-4624-8499-E96DE065010D}">
            <xm:f>'bestand opzetten'!$E$15=FALSE</xm:f>
            <x14:dxf>
              <font>
                <color theme="0" tint="-0.24994659260841701"/>
              </font>
            </x14:dxf>
          </x14:cfRule>
          <xm:sqref>C163</xm:sqref>
        </x14:conditionalFormatting>
        <x14:conditionalFormatting xmlns:xm="http://schemas.microsoft.com/office/excel/2006/main">
          <x14:cfRule type="expression" priority="3678" id="{DA7B7BB9-8A4B-4188-A455-2C181D5D2DA2}">
            <xm:f>'bestand opzetten'!$E$15=FALSE</xm:f>
            <x14:dxf>
              <font>
                <color theme="0" tint="-0.24994659260841701"/>
              </font>
            </x14:dxf>
          </x14:cfRule>
          <xm:sqref>D163</xm:sqref>
        </x14:conditionalFormatting>
        <x14:conditionalFormatting xmlns:xm="http://schemas.microsoft.com/office/excel/2006/main">
          <x14:cfRule type="expression" priority="3673" id="{30B3D0BA-EDD3-4A6A-9409-155193A1C45B}">
            <xm:f>'bestand opzetten'!$E$13=TRUE</xm:f>
            <x14:dxf>
              <font>
                <color auto="1"/>
              </font>
            </x14:dxf>
          </x14:cfRule>
          <x14:cfRule type="expression" priority="3676" id="{038DEC2C-EA9A-461F-8A9B-0D12F954DBF9}">
            <xm:f>'bestand opzetten'!$E$13=FALSE</xm:f>
            <x14:dxf>
              <font>
                <color theme="0" tint="-0.24994659260841701"/>
              </font>
            </x14:dxf>
          </x14:cfRule>
          <xm:sqref>C102</xm:sqref>
        </x14:conditionalFormatting>
        <x14:conditionalFormatting xmlns:xm="http://schemas.microsoft.com/office/excel/2006/main">
          <x14:cfRule type="expression" priority="3672" id="{41844956-4EE1-4199-B064-684EABD20FA9}">
            <xm:f>'bestand opzetten'!$E$13=TRUE</xm:f>
            <x14:dxf>
              <font>
                <color auto="1"/>
              </font>
            </x14:dxf>
          </x14:cfRule>
          <x14:cfRule type="expression" priority="3675" id="{738E7453-6592-4A7F-8E4B-862E135D65D6}">
            <xm:f>'bestand opzetten'!$E$13=FALSE</xm:f>
            <x14:dxf>
              <font>
                <color theme="0" tint="-0.24994659260841701"/>
              </font>
            </x14:dxf>
          </x14:cfRule>
          <xm:sqref>D102</xm:sqref>
        </x14:conditionalFormatting>
        <x14:conditionalFormatting xmlns:xm="http://schemas.microsoft.com/office/excel/2006/main">
          <x14:cfRule type="expression" priority="3668" id="{F5A4CDA2-33A7-44CD-AAA7-759D7864F6CA}">
            <xm:f>'bestand opzetten'!$E$13=TRUE</xm:f>
            <x14:dxf>
              <font>
                <color auto="1"/>
              </font>
            </x14:dxf>
          </x14:cfRule>
          <x14:cfRule type="expression" priority="3671" id="{71E5040F-B545-4A7C-9D54-646D920AE50F}">
            <xm:f>'bestand opzetten'!$E$13=FALSE</xm:f>
            <x14:dxf>
              <font>
                <color theme="0" tint="-0.24994659260841701"/>
              </font>
            </x14:dxf>
          </x14:cfRule>
          <xm:sqref>B104</xm:sqref>
        </x14:conditionalFormatting>
        <x14:conditionalFormatting xmlns:xm="http://schemas.microsoft.com/office/excel/2006/main">
          <x14:cfRule type="expression" priority="3667" id="{87760253-B9F7-44C6-8015-D57710710558}">
            <xm:f>'bestand opzetten'!$E$13=TRUE</xm:f>
            <x14:dxf>
              <font>
                <color auto="1"/>
              </font>
            </x14:dxf>
          </x14:cfRule>
          <x14:cfRule type="expression" priority="3670" id="{5D8EE360-EF10-4262-9E7E-48C951CB7F57}">
            <xm:f>'bestand opzetten'!$E$13=FALSE</xm:f>
            <x14:dxf>
              <font>
                <color theme="0" tint="-0.24994659260841701"/>
              </font>
            </x14:dxf>
          </x14:cfRule>
          <xm:sqref>C104</xm:sqref>
        </x14:conditionalFormatting>
        <x14:conditionalFormatting xmlns:xm="http://schemas.microsoft.com/office/excel/2006/main">
          <x14:cfRule type="expression" priority="3666" id="{ABBE61F7-F73F-4A43-BFC3-E3106292D188}">
            <xm:f>'bestand opzetten'!$E$13=TRUE</xm:f>
            <x14:dxf>
              <font>
                <color auto="1"/>
              </font>
            </x14:dxf>
          </x14:cfRule>
          <x14:cfRule type="expression" priority="3669" id="{C316DE52-6EC4-4DE4-8015-F682A225237C}">
            <xm:f>'bestand opzetten'!$E$13=FALSE</xm:f>
            <x14:dxf>
              <font>
                <color theme="0" tint="-0.24994659260841701"/>
              </font>
            </x14:dxf>
          </x14:cfRule>
          <xm:sqref>D104</xm:sqref>
        </x14:conditionalFormatting>
        <x14:conditionalFormatting xmlns:xm="http://schemas.microsoft.com/office/excel/2006/main">
          <x14:cfRule type="expression" priority="3662" id="{90E9D390-45ED-4BCB-99BB-E80E05C55E50}">
            <xm:f>'bestand opzetten'!$E$13=TRUE</xm:f>
            <x14:dxf>
              <font>
                <color auto="1"/>
              </font>
            </x14:dxf>
          </x14:cfRule>
          <x14:cfRule type="expression" priority="3665" id="{5FE54085-BCA6-4D05-AFB9-5029ECCD5E65}">
            <xm:f>'bestand opzetten'!$E$13=FALSE</xm:f>
            <x14:dxf>
              <font>
                <color theme="0" tint="-0.24994659260841701"/>
              </font>
            </x14:dxf>
          </x14:cfRule>
          <xm:sqref>B153</xm:sqref>
        </x14:conditionalFormatting>
        <x14:conditionalFormatting xmlns:xm="http://schemas.microsoft.com/office/excel/2006/main">
          <x14:cfRule type="expression" priority="3661" id="{575F98D3-E365-4EE3-9D2C-968C0D1980E5}">
            <xm:f>'bestand opzetten'!$E$13=TRUE</xm:f>
            <x14:dxf>
              <font>
                <color auto="1"/>
              </font>
            </x14:dxf>
          </x14:cfRule>
          <x14:cfRule type="expression" priority="3664" id="{C79DB5AD-391C-4E23-AB34-4E2467FC5EC6}">
            <xm:f>'bestand opzetten'!$E$13=FALSE</xm:f>
            <x14:dxf>
              <font>
                <color theme="0" tint="-0.24994659260841701"/>
              </font>
            </x14:dxf>
          </x14:cfRule>
          <xm:sqref>C153</xm:sqref>
        </x14:conditionalFormatting>
        <x14:conditionalFormatting xmlns:xm="http://schemas.microsoft.com/office/excel/2006/main">
          <x14:cfRule type="expression" priority="3660" id="{414C3787-7257-401C-AB23-C04DD245C983}">
            <xm:f>'bestand opzetten'!$E$13=TRUE</xm:f>
            <x14:dxf>
              <font>
                <color auto="1"/>
              </font>
            </x14:dxf>
          </x14:cfRule>
          <x14:cfRule type="expression" priority="3663" id="{7EFF4765-2D62-43E7-B8C5-A91EAE56877E}">
            <xm:f>'bestand opzetten'!$E$13=FALSE</xm:f>
            <x14:dxf>
              <font>
                <color theme="0" tint="-0.24994659260841701"/>
              </font>
            </x14:dxf>
          </x14:cfRule>
          <xm:sqref>D153</xm:sqref>
        </x14:conditionalFormatting>
        <x14:conditionalFormatting xmlns:xm="http://schemas.microsoft.com/office/excel/2006/main">
          <x14:cfRule type="expression" priority="3656" id="{FB574F0E-800B-4B25-BAA4-95EF7E675F47}">
            <xm:f>'bestand opzetten'!$E$13=TRUE</xm:f>
            <x14:dxf>
              <font>
                <color auto="1"/>
              </font>
            </x14:dxf>
          </x14:cfRule>
          <x14:cfRule type="expression" priority="3659" id="{EE2363D7-3B5E-4C8C-B55A-F318A722F552}">
            <xm:f>'bestand opzetten'!$E$13=FALSE</xm:f>
            <x14:dxf>
              <font>
                <color theme="0" tint="-0.24994659260841701"/>
              </font>
            </x14:dxf>
          </x14:cfRule>
          <xm:sqref>B159</xm:sqref>
        </x14:conditionalFormatting>
        <x14:conditionalFormatting xmlns:xm="http://schemas.microsoft.com/office/excel/2006/main">
          <x14:cfRule type="expression" priority="3655" id="{CB2378CB-30BF-4ECE-9643-F16680725B9E}">
            <xm:f>'bestand opzetten'!$E$13=TRUE</xm:f>
            <x14:dxf>
              <font>
                <color auto="1"/>
              </font>
            </x14:dxf>
          </x14:cfRule>
          <x14:cfRule type="expression" priority="3658" id="{6E631CD3-683A-479F-A510-377EEF7FD81A}">
            <xm:f>'bestand opzetten'!$E$13=FALSE</xm:f>
            <x14:dxf>
              <font>
                <color theme="0" tint="-0.24994659260841701"/>
              </font>
            </x14:dxf>
          </x14:cfRule>
          <xm:sqref>C159</xm:sqref>
        </x14:conditionalFormatting>
        <x14:conditionalFormatting xmlns:xm="http://schemas.microsoft.com/office/excel/2006/main">
          <x14:cfRule type="expression" priority="3654" id="{2C5DA315-0DD9-4F3D-A654-922FB658D376}">
            <xm:f>'bestand opzetten'!$E$13=TRUE</xm:f>
            <x14:dxf>
              <font>
                <color auto="1"/>
              </font>
            </x14:dxf>
          </x14:cfRule>
          <x14:cfRule type="expression" priority="3657" id="{3139D182-76B1-49F5-A204-FDE96803D65A}">
            <xm:f>'bestand opzetten'!$E$13=FALSE</xm:f>
            <x14:dxf>
              <font>
                <color theme="0" tint="-0.24994659260841701"/>
              </font>
            </x14:dxf>
          </x14:cfRule>
          <xm:sqref>D159</xm:sqref>
        </x14:conditionalFormatting>
        <x14:conditionalFormatting xmlns:xm="http://schemas.microsoft.com/office/excel/2006/main">
          <x14:cfRule type="expression" priority="3650" id="{3694DB1B-2E63-413D-88FA-E24C7774F2F5}">
            <xm:f>'bestand opzetten'!$E$13=TRUE</xm:f>
            <x14:dxf>
              <font>
                <color auto="1"/>
              </font>
            </x14:dxf>
          </x14:cfRule>
          <x14:cfRule type="expression" priority="3653" id="{D8C7F631-7A52-410A-B21F-160C68BAD184}">
            <xm:f>'bestand opzetten'!$E$13=FALSE</xm:f>
            <x14:dxf>
              <font>
                <color theme="0" tint="-0.24994659260841701"/>
              </font>
            </x14:dxf>
          </x14:cfRule>
          <xm:sqref>B175</xm:sqref>
        </x14:conditionalFormatting>
        <x14:conditionalFormatting xmlns:xm="http://schemas.microsoft.com/office/excel/2006/main">
          <x14:cfRule type="expression" priority="3649" id="{2E55E8CE-403C-46EB-8AE7-0D1811B8B368}">
            <xm:f>'bestand opzetten'!$E$13=TRUE</xm:f>
            <x14:dxf>
              <font>
                <color auto="1"/>
              </font>
            </x14:dxf>
          </x14:cfRule>
          <x14:cfRule type="expression" priority="3652" id="{1600E319-0146-466C-8B36-78D4A2EE84DD}">
            <xm:f>'bestand opzetten'!$E$13=FALSE</xm:f>
            <x14:dxf>
              <font>
                <color theme="0" tint="-0.24994659260841701"/>
              </font>
            </x14:dxf>
          </x14:cfRule>
          <xm:sqref>C175</xm:sqref>
        </x14:conditionalFormatting>
        <x14:conditionalFormatting xmlns:xm="http://schemas.microsoft.com/office/excel/2006/main">
          <x14:cfRule type="expression" priority="3648" id="{6A4410CC-33DE-44C7-B58B-0B545713E844}">
            <xm:f>'bestand opzetten'!$E$13=TRUE</xm:f>
            <x14:dxf>
              <font>
                <color auto="1"/>
              </font>
            </x14:dxf>
          </x14:cfRule>
          <x14:cfRule type="expression" priority="3651" id="{9A873CB6-7836-4861-8949-F6D9BCFB9063}">
            <xm:f>'bestand opzetten'!$E$13=FALSE</xm:f>
            <x14:dxf>
              <font>
                <color theme="0" tint="-0.24994659260841701"/>
              </font>
            </x14:dxf>
          </x14:cfRule>
          <xm:sqref>D175</xm:sqref>
        </x14:conditionalFormatting>
        <x14:conditionalFormatting xmlns:xm="http://schemas.microsoft.com/office/excel/2006/main">
          <x14:cfRule type="expression" priority="3644" id="{C2450C9F-3820-449E-9A3F-97193E516F39}">
            <xm:f>'bestand opzetten'!$E$13=TRUE</xm:f>
            <x14:dxf>
              <font>
                <color auto="1"/>
              </font>
            </x14:dxf>
          </x14:cfRule>
          <x14:cfRule type="expression" priority="3647" id="{6F377337-86F7-492A-A790-EF7794D7EC3E}">
            <xm:f>'bestand opzetten'!$E$13=FALSE</xm:f>
            <x14:dxf>
              <font>
                <color theme="0" tint="-0.24994659260841701"/>
              </font>
            </x14:dxf>
          </x14:cfRule>
          <xm:sqref>B209</xm:sqref>
        </x14:conditionalFormatting>
        <x14:conditionalFormatting xmlns:xm="http://schemas.microsoft.com/office/excel/2006/main">
          <x14:cfRule type="expression" priority="3643" id="{96D029AA-FA9D-462B-8B64-FF787685A901}">
            <xm:f>'bestand opzetten'!$E$13=TRUE</xm:f>
            <x14:dxf>
              <font>
                <color auto="1"/>
              </font>
            </x14:dxf>
          </x14:cfRule>
          <x14:cfRule type="expression" priority="3646" id="{174D6116-7DD9-4A01-8E17-90D759DAEF53}">
            <xm:f>'bestand opzetten'!$E$13=FALSE</xm:f>
            <x14:dxf>
              <font>
                <color theme="0" tint="-0.24994659260841701"/>
              </font>
            </x14:dxf>
          </x14:cfRule>
          <xm:sqref>C209</xm:sqref>
        </x14:conditionalFormatting>
        <x14:conditionalFormatting xmlns:xm="http://schemas.microsoft.com/office/excel/2006/main">
          <x14:cfRule type="expression" priority="3642" id="{B31A11D2-2851-4B0D-9ECE-633871A40B1F}">
            <xm:f>'bestand opzetten'!$E$13=TRUE</xm:f>
            <x14:dxf>
              <font>
                <color auto="1"/>
              </font>
            </x14:dxf>
          </x14:cfRule>
          <x14:cfRule type="expression" priority="3645" id="{AB4DEF7F-6BD9-49CF-847F-F46B24A58D25}">
            <xm:f>'bestand opzetten'!$E$13=FALSE</xm:f>
            <x14:dxf>
              <font>
                <color theme="0" tint="-0.24994659260841701"/>
              </font>
            </x14:dxf>
          </x14:cfRule>
          <xm:sqref>D209</xm:sqref>
        </x14:conditionalFormatting>
        <x14:conditionalFormatting xmlns:xm="http://schemas.microsoft.com/office/excel/2006/main">
          <x14:cfRule type="expression" priority="3638" id="{3B1E5D96-DD26-4322-91EE-10D16FE0F3A4}">
            <xm:f>'bestand opzetten'!$E$13=TRUE</xm:f>
            <x14:dxf>
              <font>
                <color auto="1"/>
              </font>
            </x14:dxf>
          </x14:cfRule>
          <x14:cfRule type="expression" priority="3641" id="{41CD2FAD-A952-4EC5-8351-3B745E0AC73D}">
            <xm:f>'bestand opzetten'!$E$13=FALSE</xm:f>
            <x14:dxf>
              <font>
                <color theme="0" tint="-0.24994659260841701"/>
              </font>
            </x14:dxf>
          </x14:cfRule>
          <xm:sqref>B216</xm:sqref>
        </x14:conditionalFormatting>
        <x14:conditionalFormatting xmlns:xm="http://schemas.microsoft.com/office/excel/2006/main">
          <x14:cfRule type="expression" priority="3637" id="{8A18F0F4-ACC5-4792-870D-72FFF52FDB65}">
            <xm:f>'bestand opzetten'!$E$13=TRUE</xm:f>
            <x14:dxf>
              <font>
                <color auto="1"/>
              </font>
            </x14:dxf>
          </x14:cfRule>
          <x14:cfRule type="expression" priority="3640" id="{6793EA33-CE47-4D2A-86AF-E4FFFCD88B78}">
            <xm:f>'bestand opzetten'!$E$13=FALSE</xm:f>
            <x14:dxf>
              <font>
                <color theme="0" tint="-0.24994659260841701"/>
              </font>
            </x14:dxf>
          </x14:cfRule>
          <xm:sqref>C216</xm:sqref>
        </x14:conditionalFormatting>
        <x14:conditionalFormatting xmlns:xm="http://schemas.microsoft.com/office/excel/2006/main">
          <x14:cfRule type="expression" priority="3636" id="{752EB78A-6443-4F7B-B31F-333260F64197}">
            <xm:f>'bestand opzetten'!$E$13=TRUE</xm:f>
            <x14:dxf>
              <font>
                <color auto="1"/>
              </font>
            </x14:dxf>
          </x14:cfRule>
          <x14:cfRule type="expression" priority="3639" id="{0CB43C75-194E-44E1-99C3-649497808D03}">
            <xm:f>'bestand opzetten'!$E$13=FALSE</xm:f>
            <x14:dxf>
              <font>
                <color theme="0" tint="-0.24994659260841701"/>
              </font>
            </x14:dxf>
          </x14:cfRule>
          <xm:sqref>D216</xm:sqref>
        </x14:conditionalFormatting>
        <x14:conditionalFormatting xmlns:xm="http://schemas.microsoft.com/office/excel/2006/main">
          <x14:cfRule type="expression" priority="3632" id="{01CCB98E-BF61-4BCE-B0CA-848266CCE9BE}">
            <xm:f>'bestand opzetten'!$E$13=TRUE</xm:f>
            <x14:dxf>
              <font>
                <color auto="1"/>
              </font>
            </x14:dxf>
          </x14:cfRule>
          <x14:cfRule type="expression" priority="3635" id="{67BD13C0-3F56-4FF1-A209-C5F2463F2362}">
            <xm:f>'bestand opzetten'!$E$13=FALSE</xm:f>
            <x14:dxf>
              <font>
                <color theme="0" tint="-0.24994659260841701"/>
              </font>
            </x14:dxf>
          </x14:cfRule>
          <xm:sqref>B49</xm:sqref>
        </x14:conditionalFormatting>
        <x14:conditionalFormatting xmlns:xm="http://schemas.microsoft.com/office/excel/2006/main">
          <x14:cfRule type="expression" priority="3631" id="{39C3DCA4-111C-477B-A4F9-BBFE01A62087}">
            <xm:f>'bestand opzetten'!$E$13=TRUE</xm:f>
            <x14:dxf>
              <font>
                <color auto="1"/>
              </font>
            </x14:dxf>
          </x14:cfRule>
          <x14:cfRule type="expression" priority="3634" id="{99B5A729-F2FC-4FA9-AD0A-0FEE1819E169}">
            <xm:f>'bestand opzetten'!$E$13=FALSE</xm:f>
            <x14:dxf>
              <font>
                <color theme="0" tint="-0.24994659260841701"/>
              </font>
            </x14:dxf>
          </x14:cfRule>
          <xm:sqref>C49</xm:sqref>
        </x14:conditionalFormatting>
        <x14:conditionalFormatting xmlns:xm="http://schemas.microsoft.com/office/excel/2006/main">
          <x14:cfRule type="expression" priority="3630" id="{C95059E5-44DE-453A-A82E-56C0AE677C52}">
            <xm:f>'bestand opzetten'!$E$13=TRUE</xm:f>
            <x14:dxf>
              <font>
                <color auto="1"/>
              </font>
            </x14:dxf>
          </x14:cfRule>
          <x14:cfRule type="expression" priority="3633" id="{23DF115C-9419-4A72-A1B5-F0F90FD2D520}">
            <xm:f>'bestand opzetten'!$E$13=FALSE</xm:f>
            <x14:dxf>
              <font>
                <color theme="0" tint="-0.24994659260841701"/>
              </font>
            </x14:dxf>
          </x14:cfRule>
          <xm:sqref>D49</xm:sqref>
        </x14:conditionalFormatting>
        <x14:conditionalFormatting xmlns:xm="http://schemas.microsoft.com/office/excel/2006/main">
          <x14:cfRule type="expression" priority="3626" id="{B58B2D4A-C1CE-494A-8109-21553D77420B}">
            <xm:f>'bestand opzetten'!$E$13=TRUE</xm:f>
            <x14:dxf>
              <font>
                <color auto="1"/>
              </font>
            </x14:dxf>
          </x14:cfRule>
          <x14:cfRule type="expression" priority="3629" id="{8520AFB4-B961-4F23-A8C4-5B388DBBB4CF}">
            <xm:f>'bestand opzetten'!$E$13=FALSE</xm:f>
            <x14:dxf>
              <font>
                <color theme="0" tint="-0.24994659260841701"/>
              </font>
            </x14:dxf>
          </x14:cfRule>
          <xm:sqref>B50</xm:sqref>
        </x14:conditionalFormatting>
        <x14:conditionalFormatting xmlns:xm="http://schemas.microsoft.com/office/excel/2006/main">
          <x14:cfRule type="expression" priority="3625" id="{8579BD50-83AD-4393-8A33-6C9DD6B2E729}">
            <xm:f>'bestand opzetten'!$E$13=TRUE</xm:f>
            <x14:dxf>
              <font>
                <color auto="1"/>
              </font>
            </x14:dxf>
          </x14:cfRule>
          <x14:cfRule type="expression" priority="3628" id="{4CB42647-61D4-4B80-B2E9-40F82BD000A5}">
            <xm:f>'bestand opzetten'!$E$13=FALSE</xm:f>
            <x14:dxf>
              <font>
                <color theme="0" tint="-0.24994659260841701"/>
              </font>
            </x14:dxf>
          </x14:cfRule>
          <xm:sqref>C50</xm:sqref>
        </x14:conditionalFormatting>
        <x14:conditionalFormatting xmlns:xm="http://schemas.microsoft.com/office/excel/2006/main">
          <x14:cfRule type="expression" priority="3624" id="{F7C59498-044B-4CE9-8CE8-45F133FA5501}">
            <xm:f>'bestand opzetten'!$E$13=TRUE</xm:f>
            <x14:dxf>
              <font>
                <color auto="1"/>
              </font>
            </x14:dxf>
          </x14:cfRule>
          <x14:cfRule type="expression" priority="3627" id="{14AACB49-3E11-442D-81E8-641DF404D467}">
            <xm:f>'bestand opzetten'!$E$13=FALSE</xm:f>
            <x14:dxf>
              <font>
                <color theme="0" tint="-0.24994659260841701"/>
              </font>
            </x14:dxf>
          </x14:cfRule>
          <xm:sqref>D50</xm:sqref>
        </x14:conditionalFormatting>
        <x14:conditionalFormatting xmlns:xm="http://schemas.microsoft.com/office/excel/2006/main">
          <x14:cfRule type="expression" priority="3617" id="{ECB8A4AB-76BB-4F1A-9E25-3E61343B6598}">
            <xm:f>'bestand opzetten'!$E$21=FALSE</xm:f>
            <x14:dxf>
              <font>
                <color theme="0" tint="-0.24994659260841701"/>
              </font>
            </x14:dxf>
          </x14:cfRule>
          <xm:sqref>E106:F106</xm:sqref>
        </x14:conditionalFormatting>
        <x14:conditionalFormatting xmlns:xm="http://schemas.microsoft.com/office/excel/2006/main">
          <x14:cfRule type="expression" priority="3616" id="{5B1941CA-9E77-4A07-9CAC-0526D4D1A6B5}">
            <xm:f>'bestand opzetten'!$E$21=FALSE</xm:f>
            <x14:dxf>
              <fill>
                <patternFill>
                  <bgColor theme="0" tint="-4.9989318521683403E-2"/>
                </patternFill>
              </fill>
            </x14:dxf>
          </x14:cfRule>
          <xm:sqref>E106:F106</xm:sqref>
        </x14:conditionalFormatting>
        <x14:conditionalFormatting xmlns:xm="http://schemas.microsoft.com/office/excel/2006/main">
          <x14:cfRule type="expression" priority="3615" id="{E72CE4FA-BE9C-4DCA-9FFE-693AF8871A9E}">
            <xm:f>'bestand opzetten'!$E$15=FALSE</xm:f>
            <x14:dxf>
              <font>
                <color theme="0" tint="-0.24994659260841701"/>
              </font>
              <fill>
                <patternFill>
                  <bgColor theme="0" tint="-4.9989318521683403E-2"/>
                </patternFill>
              </fill>
            </x14:dxf>
          </x14:cfRule>
          <xm:sqref>E106</xm:sqref>
        </x14:conditionalFormatting>
        <x14:conditionalFormatting xmlns:xm="http://schemas.microsoft.com/office/excel/2006/main">
          <x14:cfRule type="expression" priority="3610" id="{B4EA086E-648A-45D3-AE47-CDB65A0456AA}">
            <xm:f>'bestand opzetten'!$E$15=FALSE</xm:f>
            <x14:dxf>
              <font>
                <color theme="0" tint="-0.24994659260841701"/>
              </font>
              <fill>
                <patternFill>
                  <bgColor theme="0" tint="-4.9989318521683403E-2"/>
                </patternFill>
              </fill>
            </x14:dxf>
          </x14:cfRule>
          <xm:sqref>F106</xm:sqref>
        </x14:conditionalFormatting>
        <x14:conditionalFormatting xmlns:xm="http://schemas.microsoft.com/office/excel/2006/main">
          <x14:cfRule type="expression" priority="3603" id="{EAC43758-11B4-41BD-AF7C-4C0C02A1D024}">
            <xm:f>'bestand opzetten'!$E$15=FALSE</xm:f>
            <x14:dxf>
              <font>
                <color theme="0" tint="-0.24994659260841701"/>
              </font>
              <fill>
                <patternFill>
                  <bgColor theme="0" tint="-4.9989318521683403E-2"/>
                </patternFill>
              </fill>
            </x14:dxf>
          </x14:cfRule>
          <xm:sqref>E110</xm:sqref>
        </x14:conditionalFormatting>
        <x14:conditionalFormatting xmlns:xm="http://schemas.microsoft.com/office/excel/2006/main">
          <x14:cfRule type="expression" priority="3602" id="{42D71471-307B-4CAE-84A1-0E19278F9A9C}">
            <xm:f>'bestand opzetten'!$E$15=FALSE</xm:f>
            <x14:dxf>
              <font>
                <color theme="0" tint="-0.24994659260841701"/>
              </font>
              <fill>
                <patternFill>
                  <bgColor theme="0" tint="-4.9989318521683403E-2"/>
                </patternFill>
              </fill>
            </x14:dxf>
          </x14:cfRule>
          <xm:sqref>F110</xm:sqref>
        </x14:conditionalFormatting>
        <x14:conditionalFormatting xmlns:xm="http://schemas.microsoft.com/office/excel/2006/main">
          <x14:cfRule type="expression" priority="3595" id="{486A6487-A449-4842-B24B-BF156E21CF25}">
            <xm:f>'bestand opzetten'!$E$21=FALSE</xm:f>
            <x14:dxf>
              <font>
                <color theme="0" tint="-0.24994659260841701"/>
              </font>
            </x14:dxf>
          </x14:cfRule>
          <xm:sqref>E157:F157</xm:sqref>
        </x14:conditionalFormatting>
        <x14:conditionalFormatting xmlns:xm="http://schemas.microsoft.com/office/excel/2006/main">
          <x14:cfRule type="expression" priority="3594" id="{425FBA79-598E-4D65-BE53-E5F71A42D474}">
            <xm:f>'bestand opzetten'!$E$21=FALSE</xm:f>
            <x14:dxf>
              <fill>
                <patternFill>
                  <bgColor theme="0" tint="-4.9989318521683403E-2"/>
                </patternFill>
              </fill>
            </x14:dxf>
          </x14:cfRule>
          <xm:sqref>E157:F157</xm:sqref>
        </x14:conditionalFormatting>
        <x14:conditionalFormatting xmlns:xm="http://schemas.microsoft.com/office/excel/2006/main">
          <x14:cfRule type="expression" priority="3593" id="{71F96380-E460-4168-AE95-C6147C7D2293}">
            <xm:f>'bestand opzetten'!$E$15=FALSE</xm:f>
            <x14:dxf>
              <font>
                <color theme="0" tint="-0.24994659260841701"/>
              </font>
              <fill>
                <patternFill>
                  <bgColor theme="0" tint="-4.9989318521683403E-2"/>
                </patternFill>
              </fill>
            </x14:dxf>
          </x14:cfRule>
          <xm:sqref>E157</xm:sqref>
        </x14:conditionalFormatting>
        <x14:conditionalFormatting xmlns:xm="http://schemas.microsoft.com/office/excel/2006/main">
          <x14:cfRule type="expression" priority="3588" id="{9B655778-16D5-4CA1-AD2C-02B2FF091262}">
            <xm:f>'bestand opzetten'!$E$15=FALSE</xm:f>
            <x14:dxf>
              <font>
                <color theme="0" tint="-0.24994659260841701"/>
              </font>
              <fill>
                <patternFill>
                  <bgColor theme="0" tint="-4.9989318521683403E-2"/>
                </patternFill>
              </fill>
            </x14:dxf>
          </x14:cfRule>
          <xm:sqref>F157</xm:sqref>
        </x14:conditionalFormatting>
        <x14:conditionalFormatting xmlns:xm="http://schemas.microsoft.com/office/excel/2006/main">
          <x14:cfRule type="expression" priority="3581" id="{A286C224-62FD-4657-AE4A-509F901C0BC6}">
            <xm:f>'bestand opzetten'!$E$21=FALSE</xm:f>
            <x14:dxf>
              <font>
                <color theme="0" tint="-0.24994659260841701"/>
              </font>
            </x14:dxf>
          </x14:cfRule>
          <xm:sqref>E163:F163</xm:sqref>
        </x14:conditionalFormatting>
        <x14:conditionalFormatting xmlns:xm="http://schemas.microsoft.com/office/excel/2006/main">
          <x14:cfRule type="expression" priority="3580" id="{3846D5EA-936A-4136-8E89-B491037BF5BB}">
            <xm:f>'bestand opzetten'!$E$21=FALSE</xm:f>
            <x14:dxf>
              <fill>
                <patternFill>
                  <bgColor theme="0" tint="-4.9989318521683403E-2"/>
                </patternFill>
              </fill>
            </x14:dxf>
          </x14:cfRule>
          <xm:sqref>E163:F163</xm:sqref>
        </x14:conditionalFormatting>
        <x14:conditionalFormatting xmlns:xm="http://schemas.microsoft.com/office/excel/2006/main">
          <x14:cfRule type="expression" priority="3579" id="{68150EB0-5C8A-40EE-941D-B0FD898F98CC}">
            <xm:f>'bestand opzetten'!$E$15=FALSE</xm:f>
            <x14:dxf>
              <font>
                <color theme="0" tint="-0.24994659260841701"/>
              </font>
              <fill>
                <patternFill>
                  <bgColor theme="0" tint="-4.9989318521683403E-2"/>
                </patternFill>
              </fill>
            </x14:dxf>
          </x14:cfRule>
          <xm:sqref>E163</xm:sqref>
        </x14:conditionalFormatting>
        <x14:conditionalFormatting xmlns:xm="http://schemas.microsoft.com/office/excel/2006/main">
          <x14:cfRule type="expression" priority="3574" id="{3DE31F68-2A15-4722-8E97-D18AEA916589}">
            <xm:f>'bestand opzetten'!$E$15=FALSE</xm:f>
            <x14:dxf>
              <font>
                <color theme="0" tint="-0.24994659260841701"/>
              </font>
              <fill>
                <patternFill>
                  <bgColor theme="0" tint="-4.9989318521683403E-2"/>
                </patternFill>
              </fill>
            </x14:dxf>
          </x14:cfRule>
          <xm:sqref>F163</xm:sqref>
        </x14:conditionalFormatting>
        <x14:conditionalFormatting xmlns:xm="http://schemas.microsoft.com/office/excel/2006/main">
          <x14:cfRule type="expression" priority="3567" id="{373FD9DF-9144-411C-8B4B-7A0486E3F45A}">
            <xm:f>'bestand opzetten'!$E$21=FALSE</xm:f>
            <x14:dxf>
              <font>
                <color theme="0" tint="-0.24994659260841701"/>
              </font>
            </x14:dxf>
          </x14:cfRule>
          <xm:sqref>E138:F138</xm:sqref>
        </x14:conditionalFormatting>
        <x14:conditionalFormatting xmlns:xm="http://schemas.microsoft.com/office/excel/2006/main">
          <x14:cfRule type="expression" priority="3566" id="{5F7DB937-ECC5-4FAD-81FA-264DB5311A79}">
            <xm:f>'bestand opzetten'!$E$21=FALSE</xm:f>
            <x14:dxf>
              <fill>
                <patternFill>
                  <bgColor theme="0" tint="-4.9989318521683403E-2"/>
                </patternFill>
              </fill>
            </x14:dxf>
          </x14:cfRule>
          <xm:sqref>E138:F138</xm:sqref>
        </x14:conditionalFormatting>
        <x14:conditionalFormatting xmlns:xm="http://schemas.microsoft.com/office/excel/2006/main">
          <x14:cfRule type="expression" priority="3565" id="{3433B1C1-EB43-41A6-8096-1C7CB809E07D}">
            <xm:f>'bestand opzetten'!$E$15=FALSE</xm:f>
            <x14:dxf>
              <font>
                <color theme="0" tint="-0.24994659260841701"/>
              </font>
              <fill>
                <patternFill>
                  <bgColor theme="0" tint="-4.9989318521683403E-2"/>
                </patternFill>
              </fill>
            </x14:dxf>
          </x14:cfRule>
          <xm:sqref>E138</xm:sqref>
        </x14:conditionalFormatting>
        <x14:conditionalFormatting xmlns:xm="http://schemas.microsoft.com/office/excel/2006/main">
          <x14:cfRule type="expression" priority="3560" id="{4FC1E81F-19A8-48D8-AD9A-B56852C5BB84}">
            <xm:f>'bestand opzetten'!$E$15=FALSE</xm:f>
            <x14:dxf>
              <font>
                <color theme="0" tint="-0.24994659260841701"/>
              </font>
              <fill>
                <patternFill>
                  <bgColor theme="0" tint="-4.9989318521683403E-2"/>
                </patternFill>
              </fill>
            </x14:dxf>
          </x14:cfRule>
          <xm:sqref>F138</xm:sqref>
        </x14:conditionalFormatting>
        <x14:conditionalFormatting xmlns:xm="http://schemas.microsoft.com/office/excel/2006/main">
          <x14:cfRule type="expression" priority="3553" id="{CEFBA0EE-7AC1-41EA-A2EB-8F40688D83DE}">
            <xm:f>'bestand opzetten'!$E$21=FALSE</xm:f>
            <x14:dxf>
              <font>
                <color theme="0" tint="-0.24994659260841701"/>
              </font>
            </x14:dxf>
          </x14:cfRule>
          <xm:sqref>E71:F71</xm:sqref>
        </x14:conditionalFormatting>
        <x14:conditionalFormatting xmlns:xm="http://schemas.microsoft.com/office/excel/2006/main">
          <x14:cfRule type="expression" priority="3552" id="{324D5861-943D-485D-A039-5D51E523605D}">
            <xm:f>'bestand opzetten'!$E$21=FALSE</xm:f>
            <x14:dxf>
              <fill>
                <patternFill>
                  <bgColor theme="0" tint="-4.9989318521683403E-2"/>
                </patternFill>
              </fill>
            </x14:dxf>
          </x14:cfRule>
          <xm:sqref>E71:F71</xm:sqref>
        </x14:conditionalFormatting>
        <x14:conditionalFormatting xmlns:xm="http://schemas.microsoft.com/office/excel/2006/main">
          <x14:cfRule type="expression" priority="3551" id="{38204C32-E4B1-4598-8FB8-6301C746B073}">
            <xm:f>'bestand opzetten'!$E$15=FALSE</xm:f>
            <x14:dxf>
              <font>
                <color theme="0" tint="-0.24994659260841701"/>
              </font>
              <fill>
                <patternFill>
                  <bgColor theme="0" tint="-4.9989318521683403E-2"/>
                </patternFill>
              </fill>
            </x14:dxf>
          </x14:cfRule>
          <xm:sqref>E71</xm:sqref>
        </x14:conditionalFormatting>
        <x14:conditionalFormatting xmlns:xm="http://schemas.microsoft.com/office/excel/2006/main">
          <x14:cfRule type="expression" priority="3546" id="{A8E027A2-FCF2-4DF5-99F7-C402C47F4B35}">
            <xm:f>'bestand opzetten'!$E$15=FALSE</xm:f>
            <x14:dxf>
              <font>
                <color theme="0" tint="-0.24994659260841701"/>
              </font>
              <fill>
                <patternFill>
                  <bgColor theme="0" tint="-4.9989318521683403E-2"/>
                </patternFill>
              </fill>
            </x14:dxf>
          </x14:cfRule>
          <xm:sqref>F71</xm:sqref>
        </x14:conditionalFormatting>
        <x14:conditionalFormatting xmlns:xm="http://schemas.microsoft.com/office/excel/2006/main">
          <x14:cfRule type="expression" priority="3539" id="{721B48BD-8996-4513-9660-FF0D3ABDAF30}">
            <xm:f>'bestand opzetten'!$E$21=FALSE</xm:f>
            <x14:dxf>
              <font>
                <color theme="0" tint="-0.24994659260841701"/>
              </font>
            </x14:dxf>
          </x14:cfRule>
          <xm:sqref>E72:F72</xm:sqref>
        </x14:conditionalFormatting>
        <x14:conditionalFormatting xmlns:xm="http://schemas.microsoft.com/office/excel/2006/main">
          <x14:cfRule type="expression" priority="3538" id="{B15891ED-C55C-45AE-89C0-FF69E3D3C4DB}">
            <xm:f>'bestand opzetten'!$E$21=FALSE</xm:f>
            <x14:dxf>
              <fill>
                <patternFill>
                  <bgColor theme="0" tint="-4.9989318521683403E-2"/>
                </patternFill>
              </fill>
            </x14:dxf>
          </x14:cfRule>
          <xm:sqref>E72:F72</xm:sqref>
        </x14:conditionalFormatting>
        <x14:conditionalFormatting xmlns:xm="http://schemas.microsoft.com/office/excel/2006/main">
          <x14:cfRule type="expression" priority="3537" id="{8F356F5A-B0A7-4A4F-809B-FAD3FBBF5A7D}">
            <xm:f>'bestand opzetten'!$E$15=FALSE</xm:f>
            <x14:dxf>
              <font>
                <color theme="0" tint="-0.24994659260841701"/>
              </font>
              <fill>
                <patternFill>
                  <bgColor theme="0" tint="-4.9989318521683403E-2"/>
                </patternFill>
              </fill>
            </x14:dxf>
          </x14:cfRule>
          <xm:sqref>E72</xm:sqref>
        </x14:conditionalFormatting>
        <x14:conditionalFormatting xmlns:xm="http://schemas.microsoft.com/office/excel/2006/main">
          <x14:cfRule type="expression" priority="3532" id="{3F9D293B-073E-49B0-935F-5CD6EA57E046}">
            <xm:f>'bestand opzetten'!$E$15=FALSE</xm:f>
            <x14:dxf>
              <font>
                <color theme="0" tint="-0.24994659260841701"/>
              </font>
              <fill>
                <patternFill>
                  <bgColor theme="0" tint="-4.9989318521683403E-2"/>
                </patternFill>
              </fill>
            </x14:dxf>
          </x14:cfRule>
          <xm:sqref>F72</xm:sqref>
        </x14:conditionalFormatting>
        <x14:conditionalFormatting xmlns:xm="http://schemas.microsoft.com/office/excel/2006/main">
          <x14:cfRule type="expression" priority="3525" id="{D0838430-80E2-45ED-B012-6C56F7E5A082}">
            <xm:f>'bestand opzetten'!$E$21=FALSE</xm:f>
            <x14:dxf>
              <font>
                <color theme="0" tint="-0.24994659260841701"/>
              </font>
            </x14:dxf>
          </x14:cfRule>
          <xm:sqref>E39:F39</xm:sqref>
        </x14:conditionalFormatting>
        <x14:conditionalFormatting xmlns:xm="http://schemas.microsoft.com/office/excel/2006/main">
          <x14:cfRule type="expression" priority="3524" id="{D817AD78-1E1E-4F8C-B3EA-6160D07B750C}">
            <xm:f>'bestand opzetten'!$E$21=FALSE</xm:f>
            <x14:dxf>
              <fill>
                <patternFill>
                  <bgColor theme="0" tint="-4.9989318521683403E-2"/>
                </patternFill>
              </fill>
            </x14:dxf>
          </x14:cfRule>
          <xm:sqref>E39:F39</xm:sqref>
        </x14:conditionalFormatting>
        <x14:conditionalFormatting xmlns:xm="http://schemas.microsoft.com/office/excel/2006/main">
          <x14:cfRule type="expression" priority="3523" id="{5E3D97D7-5070-4831-9F31-6FF1D89F9B28}">
            <xm:f>'bestand opzetten'!$E$15=FALSE</xm:f>
            <x14:dxf>
              <font>
                <color theme="0" tint="-0.24994659260841701"/>
              </font>
              <fill>
                <patternFill>
                  <bgColor theme="0" tint="-4.9989318521683403E-2"/>
                </patternFill>
              </fill>
            </x14:dxf>
          </x14:cfRule>
          <xm:sqref>E39</xm:sqref>
        </x14:conditionalFormatting>
        <x14:conditionalFormatting xmlns:xm="http://schemas.microsoft.com/office/excel/2006/main">
          <x14:cfRule type="expression" priority="3518" id="{468F4A44-7864-4F1B-AC77-8C655B7A5CC6}">
            <xm:f>'bestand opzetten'!$E$15=FALSE</xm:f>
            <x14:dxf>
              <font>
                <color theme="0" tint="-0.24994659260841701"/>
              </font>
              <fill>
                <patternFill>
                  <bgColor theme="0" tint="-4.9989318521683403E-2"/>
                </patternFill>
              </fill>
            </x14:dxf>
          </x14:cfRule>
          <xm:sqref>F39</xm:sqref>
        </x14:conditionalFormatting>
        <x14:conditionalFormatting xmlns:xm="http://schemas.microsoft.com/office/excel/2006/main">
          <x14:cfRule type="expression" priority="3511" id="{1FECF10F-91F3-4A2E-A450-63AF7F237EA2}">
            <xm:f>'bestand opzetten'!$E$21=FALSE</xm:f>
            <x14:dxf>
              <font>
                <color theme="0" tint="-0.24994659260841701"/>
              </font>
            </x14:dxf>
          </x14:cfRule>
          <xm:sqref>E40:F40</xm:sqref>
        </x14:conditionalFormatting>
        <x14:conditionalFormatting xmlns:xm="http://schemas.microsoft.com/office/excel/2006/main">
          <x14:cfRule type="expression" priority="3510" id="{7C911B9B-EAA0-434D-B9E5-22E4CCEF0B67}">
            <xm:f>'bestand opzetten'!$E$21=FALSE</xm:f>
            <x14:dxf>
              <fill>
                <patternFill>
                  <bgColor theme="0" tint="-4.9989318521683403E-2"/>
                </patternFill>
              </fill>
            </x14:dxf>
          </x14:cfRule>
          <xm:sqref>E40:F40</xm:sqref>
        </x14:conditionalFormatting>
        <x14:conditionalFormatting xmlns:xm="http://schemas.microsoft.com/office/excel/2006/main">
          <x14:cfRule type="expression" priority="3509" id="{802FFE05-6E07-42FA-9587-A7846C2B6ABB}">
            <xm:f>'bestand opzetten'!$E$15=FALSE</xm:f>
            <x14:dxf>
              <font>
                <color theme="0" tint="-0.24994659260841701"/>
              </font>
              <fill>
                <patternFill>
                  <bgColor theme="0" tint="-4.9989318521683403E-2"/>
                </patternFill>
              </fill>
            </x14:dxf>
          </x14:cfRule>
          <xm:sqref>E40</xm:sqref>
        </x14:conditionalFormatting>
        <x14:conditionalFormatting xmlns:xm="http://schemas.microsoft.com/office/excel/2006/main">
          <x14:cfRule type="expression" priority="3504" id="{23EA4864-76C5-4403-A56C-36C7E801E228}">
            <xm:f>'bestand opzetten'!$E$15=FALSE</xm:f>
            <x14:dxf>
              <font>
                <color theme="0" tint="-0.24994659260841701"/>
              </font>
              <fill>
                <patternFill>
                  <bgColor theme="0" tint="-4.9989318521683403E-2"/>
                </patternFill>
              </fill>
            </x14:dxf>
          </x14:cfRule>
          <xm:sqref>F40</xm:sqref>
        </x14:conditionalFormatting>
        <x14:conditionalFormatting xmlns:xm="http://schemas.microsoft.com/office/excel/2006/main">
          <x14:cfRule type="expression" priority="3497" id="{C24B34F1-AD1A-47B9-9EE0-7A6B18A539A9}">
            <xm:f>'bestand opzetten'!$E$21=FALSE</xm:f>
            <x14:dxf>
              <font>
                <color theme="0" tint="-0.24994659260841701"/>
              </font>
            </x14:dxf>
          </x14:cfRule>
          <xm:sqref>E153</xm:sqref>
        </x14:conditionalFormatting>
        <x14:conditionalFormatting xmlns:xm="http://schemas.microsoft.com/office/excel/2006/main">
          <x14:cfRule type="expression" priority="3496" id="{06A279A7-6F22-43F7-BAEC-C04188727566}">
            <xm:f>'bestand opzetten'!$E$21=FALSE</xm:f>
            <x14:dxf>
              <fill>
                <patternFill>
                  <bgColor theme="0" tint="-4.9989318521683403E-2"/>
                </patternFill>
              </fill>
            </x14:dxf>
          </x14:cfRule>
          <xm:sqref>E153</xm:sqref>
        </x14:conditionalFormatting>
        <x14:conditionalFormatting xmlns:xm="http://schemas.microsoft.com/office/excel/2006/main">
          <x14:cfRule type="expression" priority="3495" id="{054CE57E-BDC3-4D7F-A726-7548E68AF30F}">
            <xm:f>'bestand opzetten'!$E$13=FALSE</xm:f>
            <x14:dxf>
              <font>
                <color theme="0" tint="-0.24994659260841701"/>
              </font>
              <fill>
                <patternFill>
                  <bgColor theme="0" tint="-4.9989318521683403E-2"/>
                </patternFill>
              </fill>
            </x14:dxf>
          </x14:cfRule>
          <xm:sqref>E153</xm:sqref>
        </x14:conditionalFormatting>
        <x14:conditionalFormatting xmlns:xm="http://schemas.microsoft.com/office/excel/2006/main">
          <x14:cfRule type="expression" priority="3492" id="{29A25368-2688-4124-B242-B3C17B49FB30}">
            <xm:f>'bestand opzetten'!$E$21=FALSE</xm:f>
            <x14:dxf>
              <font>
                <color theme="0" tint="-0.24994659260841701"/>
              </font>
            </x14:dxf>
          </x14:cfRule>
          <xm:sqref>F153</xm:sqref>
        </x14:conditionalFormatting>
        <x14:conditionalFormatting xmlns:xm="http://schemas.microsoft.com/office/excel/2006/main">
          <x14:cfRule type="expression" priority="3491" id="{A3F2DB92-D3CD-4D0F-9CF4-17439584A972}">
            <xm:f>'bestand opzetten'!$E$21=FALSE</xm:f>
            <x14:dxf>
              <fill>
                <patternFill>
                  <bgColor theme="0" tint="-4.9989318521683403E-2"/>
                </patternFill>
              </fill>
            </x14:dxf>
          </x14:cfRule>
          <xm:sqref>F153</xm:sqref>
        </x14:conditionalFormatting>
        <x14:conditionalFormatting xmlns:xm="http://schemas.microsoft.com/office/excel/2006/main">
          <x14:cfRule type="expression" priority="3490" id="{B3770842-A132-4001-B898-6DEB744FA7EE}">
            <xm:f>'bestand opzetten'!$E$13=FALSE</xm:f>
            <x14:dxf>
              <font>
                <color theme="0" tint="-0.24994659260841701"/>
              </font>
              <fill>
                <patternFill>
                  <bgColor theme="0" tint="-4.9989318521683403E-2"/>
                </patternFill>
              </fill>
            </x14:dxf>
          </x14:cfRule>
          <xm:sqref>F153</xm:sqref>
        </x14:conditionalFormatting>
        <x14:conditionalFormatting xmlns:xm="http://schemas.microsoft.com/office/excel/2006/main">
          <x14:cfRule type="expression" priority="3483" id="{0B13ACDF-3D8B-4669-A924-52A65ECDEAC0}">
            <xm:f>'bestand opzetten'!$E$21=FALSE</xm:f>
            <x14:dxf>
              <font>
                <color theme="0" tint="-0.24994659260841701"/>
              </font>
            </x14:dxf>
          </x14:cfRule>
          <xm:sqref>E209</xm:sqref>
        </x14:conditionalFormatting>
        <x14:conditionalFormatting xmlns:xm="http://schemas.microsoft.com/office/excel/2006/main">
          <x14:cfRule type="expression" priority="3482" id="{4AEE5E7E-F2F0-4ACE-8953-741051C593F7}">
            <xm:f>'bestand opzetten'!$E$21=FALSE</xm:f>
            <x14:dxf>
              <fill>
                <patternFill>
                  <bgColor theme="0" tint="-4.9989318521683403E-2"/>
                </patternFill>
              </fill>
            </x14:dxf>
          </x14:cfRule>
          <xm:sqref>E209</xm:sqref>
        </x14:conditionalFormatting>
        <x14:conditionalFormatting xmlns:xm="http://schemas.microsoft.com/office/excel/2006/main">
          <x14:cfRule type="expression" priority="3481" id="{BA52C48A-70D9-4B88-A9BE-6C1525950885}">
            <xm:f>'bestand opzetten'!$E$13=FALSE</xm:f>
            <x14:dxf>
              <font>
                <color theme="0" tint="-0.24994659260841701"/>
              </font>
              <fill>
                <patternFill>
                  <bgColor theme="0" tint="-4.9989318521683403E-2"/>
                </patternFill>
              </fill>
            </x14:dxf>
          </x14:cfRule>
          <xm:sqref>E209</xm:sqref>
        </x14:conditionalFormatting>
        <x14:conditionalFormatting xmlns:xm="http://schemas.microsoft.com/office/excel/2006/main">
          <x14:cfRule type="expression" priority="3478" id="{0EBBCF07-FC78-4C2A-AF82-E49C9B9EAAFB}">
            <xm:f>'bestand opzetten'!$E$21=FALSE</xm:f>
            <x14:dxf>
              <font>
                <color theme="0" tint="-0.24994659260841701"/>
              </font>
            </x14:dxf>
          </x14:cfRule>
          <xm:sqref>F209</xm:sqref>
        </x14:conditionalFormatting>
        <x14:conditionalFormatting xmlns:xm="http://schemas.microsoft.com/office/excel/2006/main">
          <x14:cfRule type="expression" priority="3477" id="{E5DDD9E5-AA12-4CDF-82C2-E1A6A7A2D889}">
            <xm:f>'bestand opzetten'!$E$21=FALSE</xm:f>
            <x14:dxf>
              <fill>
                <patternFill>
                  <bgColor theme="0" tint="-4.9989318521683403E-2"/>
                </patternFill>
              </fill>
            </x14:dxf>
          </x14:cfRule>
          <xm:sqref>F209</xm:sqref>
        </x14:conditionalFormatting>
        <x14:conditionalFormatting xmlns:xm="http://schemas.microsoft.com/office/excel/2006/main">
          <x14:cfRule type="expression" priority="3476" id="{3619394D-551D-4CEB-B171-5622FC8C0CBA}">
            <xm:f>'bestand opzetten'!$E$13=FALSE</xm:f>
            <x14:dxf>
              <font>
                <color theme="0" tint="-0.24994659260841701"/>
              </font>
              <fill>
                <patternFill>
                  <bgColor theme="0" tint="-4.9989318521683403E-2"/>
                </patternFill>
              </fill>
            </x14:dxf>
          </x14:cfRule>
          <xm:sqref>F209</xm:sqref>
        </x14:conditionalFormatting>
        <x14:conditionalFormatting xmlns:xm="http://schemas.microsoft.com/office/excel/2006/main">
          <x14:cfRule type="expression" priority="3469" id="{83E1CB63-2BEF-453A-BB7D-9073B3B86597}">
            <xm:f>'bestand opzetten'!$E$21=FALSE</xm:f>
            <x14:dxf>
              <font>
                <color theme="0" tint="-0.24994659260841701"/>
              </font>
            </x14:dxf>
          </x14:cfRule>
          <xm:sqref>E216</xm:sqref>
        </x14:conditionalFormatting>
        <x14:conditionalFormatting xmlns:xm="http://schemas.microsoft.com/office/excel/2006/main">
          <x14:cfRule type="expression" priority="3468" id="{1B949863-B94F-44F5-8214-0610DA88DDC0}">
            <xm:f>'bestand opzetten'!$E$21=FALSE</xm:f>
            <x14:dxf>
              <fill>
                <patternFill>
                  <bgColor theme="0" tint="-4.9989318521683403E-2"/>
                </patternFill>
              </fill>
            </x14:dxf>
          </x14:cfRule>
          <xm:sqref>E216</xm:sqref>
        </x14:conditionalFormatting>
        <x14:conditionalFormatting xmlns:xm="http://schemas.microsoft.com/office/excel/2006/main">
          <x14:cfRule type="expression" priority="3467" id="{24513B74-5492-4389-A56B-E396BF4BD81E}">
            <xm:f>'bestand opzetten'!$E$13=FALSE</xm:f>
            <x14:dxf>
              <font>
                <color theme="0" tint="-0.24994659260841701"/>
              </font>
              <fill>
                <patternFill>
                  <bgColor theme="0" tint="-4.9989318521683403E-2"/>
                </patternFill>
              </fill>
            </x14:dxf>
          </x14:cfRule>
          <xm:sqref>E216</xm:sqref>
        </x14:conditionalFormatting>
        <x14:conditionalFormatting xmlns:xm="http://schemas.microsoft.com/office/excel/2006/main">
          <x14:cfRule type="expression" priority="3464" id="{81702280-9C90-4085-A107-04E48553EBAC}">
            <xm:f>'bestand opzetten'!$E$21=FALSE</xm:f>
            <x14:dxf>
              <font>
                <color theme="0" tint="-0.24994659260841701"/>
              </font>
            </x14:dxf>
          </x14:cfRule>
          <xm:sqref>F216</xm:sqref>
        </x14:conditionalFormatting>
        <x14:conditionalFormatting xmlns:xm="http://schemas.microsoft.com/office/excel/2006/main">
          <x14:cfRule type="expression" priority="3463" id="{FB18BBC4-3200-4C5F-95CB-708FD33BE339}">
            <xm:f>'bestand opzetten'!$E$21=FALSE</xm:f>
            <x14:dxf>
              <fill>
                <patternFill>
                  <bgColor theme="0" tint="-4.9989318521683403E-2"/>
                </patternFill>
              </fill>
            </x14:dxf>
          </x14:cfRule>
          <xm:sqref>F216</xm:sqref>
        </x14:conditionalFormatting>
        <x14:conditionalFormatting xmlns:xm="http://schemas.microsoft.com/office/excel/2006/main">
          <x14:cfRule type="expression" priority="3462" id="{CAC85FB3-D58F-4DAA-962B-CCEB6B3E627D}">
            <xm:f>'bestand opzetten'!$E$13=FALSE</xm:f>
            <x14:dxf>
              <font>
                <color theme="0" tint="-0.24994659260841701"/>
              </font>
              <fill>
                <patternFill>
                  <bgColor theme="0" tint="-4.9989318521683403E-2"/>
                </patternFill>
              </fill>
            </x14:dxf>
          </x14:cfRule>
          <xm:sqref>F216</xm:sqref>
        </x14:conditionalFormatting>
        <x14:conditionalFormatting xmlns:xm="http://schemas.microsoft.com/office/excel/2006/main">
          <x14:cfRule type="expression" priority="3455" id="{F5725F83-BDA9-4C8E-9672-3A082C16D040}">
            <xm:f>'bestand opzetten'!$E$21=FALSE</xm:f>
            <x14:dxf>
              <font>
                <color theme="0" tint="-0.24994659260841701"/>
              </font>
            </x14:dxf>
          </x14:cfRule>
          <xm:sqref>E175</xm:sqref>
        </x14:conditionalFormatting>
        <x14:conditionalFormatting xmlns:xm="http://schemas.microsoft.com/office/excel/2006/main">
          <x14:cfRule type="expression" priority="3454" id="{17060B46-8DDC-476A-83A9-B7FF94898867}">
            <xm:f>'bestand opzetten'!$E$21=FALSE</xm:f>
            <x14:dxf>
              <fill>
                <patternFill>
                  <bgColor theme="0" tint="-4.9989318521683403E-2"/>
                </patternFill>
              </fill>
            </x14:dxf>
          </x14:cfRule>
          <xm:sqref>E175</xm:sqref>
        </x14:conditionalFormatting>
        <x14:conditionalFormatting xmlns:xm="http://schemas.microsoft.com/office/excel/2006/main">
          <x14:cfRule type="expression" priority="3453" id="{B8F69BFF-3D78-403E-A128-214BC12DD6F2}">
            <xm:f>'bestand opzetten'!$E$13=FALSE</xm:f>
            <x14:dxf>
              <font>
                <color theme="0" tint="-0.24994659260841701"/>
              </font>
              <fill>
                <patternFill>
                  <bgColor theme="0" tint="-4.9989318521683403E-2"/>
                </patternFill>
              </fill>
            </x14:dxf>
          </x14:cfRule>
          <xm:sqref>E175</xm:sqref>
        </x14:conditionalFormatting>
        <x14:conditionalFormatting xmlns:xm="http://schemas.microsoft.com/office/excel/2006/main">
          <x14:cfRule type="expression" priority="3450" id="{6B99B2F3-4E2D-4C4C-991F-B0B67546897B}">
            <xm:f>'bestand opzetten'!$E$21=FALSE</xm:f>
            <x14:dxf>
              <font>
                <color theme="0" tint="-0.24994659260841701"/>
              </font>
            </x14:dxf>
          </x14:cfRule>
          <xm:sqref>F175</xm:sqref>
        </x14:conditionalFormatting>
        <x14:conditionalFormatting xmlns:xm="http://schemas.microsoft.com/office/excel/2006/main">
          <x14:cfRule type="expression" priority="3449" id="{F8894143-0DE5-4DB0-B2E1-32ABC6B67019}">
            <xm:f>'bestand opzetten'!$E$21=FALSE</xm:f>
            <x14:dxf>
              <fill>
                <patternFill>
                  <bgColor theme="0" tint="-4.9989318521683403E-2"/>
                </patternFill>
              </fill>
            </x14:dxf>
          </x14:cfRule>
          <xm:sqref>F175</xm:sqref>
        </x14:conditionalFormatting>
        <x14:conditionalFormatting xmlns:xm="http://schemas.microsoft.com/office/excel/2006/main">
          <x14:cfRule type="expression" priority="3448" id="{85CA1225-BA17-4123-A164-C68430CA2168}">
            <xm:f>'bestand opzetten'!$E$13=FALSE</xm:f>
            <x14:dxf>
              <font>
                <color theme="0" tint="-0.24994659260841701"/>
              </font>
              <fill>
                <patternFill>
                  <bgColor theme="0" tint="-4.9989318521683403E-2"/>
                </patternFill>
              </fill>
            </x14:dxf>
          </x14:cfRule>
          <xm:sqref>F175</xm:sqref>
        </x14:conditionalFormatting>
        <x14:conditionalFormatting xmlns:xm="http://schemas.microsoft.com/office/excel/2006/main">
          <x14:cfRule type="expression" priority="3441" id="{46035B0F-9501-4DA9-A56C-C47DD5629840}">
            <xm:f>'bestand opzetten'!$E$21=FALSE</xm:f>
            <x14:dxf>
              <font>
                <color theme="0" tint="-0.24994659260841701"/>
              </font>
            </x14:dxf>
          </x14:cfRule>
          <xm:sqref>E159</xm:sqref>
        </x14:conditionalFormatting>
        <x14:conditionalFormatting xmlns:xm="http://schemas.microsoft.com/office/excel/2006/main">
          <x14:cfRule type="expression" priority="3440" id="{1835C870-114E-432D-8AB6-F726F5F26FB4}">
            <xm:f>'bestand opzetten'!$E$21=FALSE</xm:f>
            <x14:dxf>
              <fill>
                <patternFill>
                  <bgColor theme="0" tint="-4.9989318521683403E-2"/>
                </patternFill>
              </fill>
            </x14:dxf>
          </x14:cfRule>
          <xm:sqref>E159</xm:sqref>
        </x14:conditionalFormatting>
        <x14:conditionalFormatting xmlns:xm="http://schemas.microsoft.com/office/excel/2006/main">
          <x14:cfRule type="expression" priority="3439" id="{0F9B1660-1A66-4E23-8A83-92D8E87AD9D3}">
            <xm:f>'bestand opzetten'!$E$13=FALSE</xm:f>
            <x14:dxf>
              <font>
                <color theme="0" tint="-0.24994659260841701"/>
              </font>
              <fill>
                <patternFill>
                  <bgColor theme="0" tint="-4.9989318521683403E-2"/>
                </patternFill>
              </fill>
            </x14:dxf>
          </x14:cfRule>
          <xm:sqref>E159</xm:sqref>
        </x14:conditionalFormatting>
        <x14:conditionalFormatting xmlns:xm="http://schemas.microsoft.com/office/excel/2006/main">
          <x14:cfRule type="expression" priority="3436" id="{AC7A13D8-EE3D-4B14-9CBA-947C8FA01756}">
            <xm:f>'bestand opzetten'!$E$21=FALSE</xm:f>
            <x14:dxf>
              <font>
                <color theme="0" tint="-0.24994659260841701"/>
              </font>
            </x14:dxf>
          </x14:cfRule>
          <xm:sqref>F159</xm:sqref>
        </x14:conditionalFormatting>
        <x14:conditionalFormatting xmlns:xm="http://schemas.microsoft.com/office/excel/2006/main">
          <x14:cfRule type="expression" priority="3435" id="{673F6782-1CCA-43CC-8B22-8CC088332BA9}">
            <xm:f>'bestand opzetten'!$E$21=FALSE</xm:f>
            <x14:dxf>
              <fill>
                <patternFill>
                  <bgColor theme="0" tint="-4.9989318521683403E-2"/>
                </patternFill>
              </fill>
            </x14:dxf>
          </x14:cfRule>
          <xm:sqref>F159</xm:sqref>
        </x14:conditionalFormatting>
        <x14:conditionalFormatting xmlns:xm="http://schemas.microsoft.com/office/excel/2006/main">
          <x14:cfRule type="expression" priority="3434" id="{349CB045-10CB-4633-B9ED-1C2920A39CB1}">
            <xm:f>'bestand opzetten'!$E$13=FALSE</xm:f>
            <x14:dxf>
              <font>
                <color theme="0" tint="-0.24994659260841701"/>
              </font>
              <fill>
                <patternFill>
                  <bgColor theme="0" tint="-4.9989318521683403E-2"/>
                </patternFill>
              </fill>
            </x14:dxf>
          </x14:cfRule>
          <xm:sqref>F159</xm:sqref>
        </x14:conditionalFormatting>
        <x14:conditionalFormatting xmlns:xm="http://schemas.microsoft.com/office/excel/2006/main">
          <x14:cfRule type="expression" priority="3427" id="{CEF865C0-4145-42B9-A4AA-505982BE25DF}">
            <xm:f>'bestand opzetten'!$E$21=FALSE</xm:f>
            <x14:dxf>
              <font>
                <color theme="0" tint="-0.24994659260841701"/>
              </font>
            </x14:dxf>
          </x14:cfRule>
          <xm:sqref>E104</xm:sqref>
        </x14:conditionalFormatting>
        <x14:conditionalFormatting xmlns:xm="http://schemas.microsoft.com/office/excel/2006/main">
          <x14:cfRule type="expression" priority="3426" id="{DCD8E3E5-35BA-479E-BA1E-E5192722FEFB}">
            <xm:f>'bestand opzetten'!$E$21=FALSE</xm:f>
            <x14:dxf>
              <fill>
                <patternFill>
                  <bgColor theme="0" tint="-4.9989318521683403E-2"/>
                </patternFill>
              </fill>
            </x14:dxf>
          </x14:cfRule>
          <xm:sqref>E104</xm:sqref>
        </x14:conditionalFormatting>
        <x14:conditionalFormatting xmlns:xm="http://schemas.microsoft.com/office/excel/2006/main">
          <x14:cfRule type="expression" priority="3425" id="{EF6369E3-6480-4171-BBA4-8E5CD2A12004}">
            <xm:f>'bestand opzetten'!$E$13=FALSE</xm:f>
            <x14:dxf>
              <font>
                <color theme="0" tint="-0.24994659260841701"/>
              </font>
              <fill>
                <patternFill>
                  <bgColor theme="0" tint="-4.9989318521683403E-2"/>
                </patternFill>
              </fill>
            </x14:dxf>
          </x14:cfRule>
          <xm:sqref>E104</xm:sqref>
        </x14:conditionalFormatting>
        <x14:conditionalFormatting xmlns:xm="http://schemas.microsoft.com/office/excel/2006/main">
          <x14:cfRule type="expression" priority="3422" id="{1D25980B-AAED-4F7B-BE60-EAA9E3538CCE}">
            <xm:f>'bestand opzetten'!$E$21=FALSE</xm:f>
            <x14:dxf>
              <font>
                <color theme="0" tint="-0.24994659260841701"/>
              </font>
            </x14:dxf>
          </x14:cfRule>
          <xm:sqref>F104</xm:sqref>
        </x14:conditionalFormatting>
        <x14:conditionalFormatting xmlns:xm="http://schemas.microsoft.com/office/excel/2006/main">
          <x14:cfRule type="expression" priority="3421" id="{1556A9B7-A3AE-43BE-B231-A7D4799A0B89}">
            <xm:f>'bestand opzetten'!$E$21=FALSE</xm:f>
            <x14:dxf>
              <fill>
                <patternFill>
                  <bgColor theme="0" tint="-4.9989318521683403E-2"/>
                </patternFill>
              </fill>
            </x14:dxf>
          </x14:cfRule>
          <xm:sqref>F104</xm:sqref>
        </x14:conditionalFormatting>
        <x14:conditionalFormatting xmlns:xm="http://schemas.microsoft.com/office/excel/2006/main">
          <x14:cfRule type="expression" priority="3420" id="{BBF3B4BD-F3BD-4D7D-AE6E-CA7A7FB8A366}">
            <xm:f>'bestand opzetten'!$E$13=FALSE</xm:f>
            <x14:dxf>
              <font>
                <color theme="0" tint="-0.24994659260841701"/>
              </font>
              <fill>
                <patternFill>
                  <bgColor theme="0" tint="-4.9989318521683403E-2"/>
                </patternFill>
              </fill>
            </x14:dxf>
          </x14:cfRule>
          <xm:sqref>F104</xm:sqref>
        </x14:conditionalFormatting>
        <x14:conditionalFormatting xmlns:xm="http://schemas.microsoft.com/office/excel/2006/main">
          <x14:cfRule type="expression" priority="3413" id="{92313B1F-1103-4B8F-A476-EAF554592D14}">
            <xm:f>'bestand opzetten'!$E$21=FALSE</xm:f>
            <x14:dxf>
              <font>
                <color theme="0" tint="-0.24994659260841701"/>
              </font>
            </x14:dxf>
          </x14:cfRule>
          <xm:sqref>E102</xm:sqref>
        </x14:conditionalFormatting>
        <x14:conditionalFormatting xmlns:xm="http://schemas.microsoft.com/office/excel/2006/main">
          <x14:cfRule type="expression" priority="3412" id="{9E723725-9751-4341-9D99-E827F9E24F24}">
            <xm:f>'bestand opzetten'!$E$21=FALSE</xm:f>
            <x14:dxf>
              <fill>
                <patternFill>
                  <bgColor theme="0" tint="-4.9989318521683403E-2"/>
                </patternFill>
              </fill>
            </x14:dxf>
          </x14:cfRule>
          <xm:sqref>E102</xm:sqref>
        </x14:conditionalFormatting>
        <x14:conditionalFormatting xmlns:xm="http://schemas.microsoft.com/office/excel/2006/main">
          <x14:cfRule type="expression" priority="3411" id="{2A897151-C866-4536-9CAD-FC37BAB574B3}">
            <xm:f>'bestand opzetten'!$E$13=FALSE</xm:f>
            <x14:dxf>
              <font>
                <color theme="0" tint="-0.24994659260841701"/>
              </font>
              <fill>
                <patternFill>
                  <bgColor theme="0" tint="-4.9989318521683403E-2"/>
                </patternFill>
              </fill>
            </x14:dxf>
          </x14:cfRule>
          <xm:sqref>E102</xm:sqref>
        </x14:conditionalFormatting>
        <x14:conditionalFormatting xmlns:xm="http://schemas.microsoft.com/office/excel/2006/main">
          <x14:cfRule type="expression" priority="3408" id="{AD07869F-4079-4CBC-840A-CF588BD53B24}">
            <xm:f>'bestand opzetten'!$E$21=FALSE</xm:f>
            <x14:dxf>
              <font>
                <color theme="0" tint="-0.24994659260841701"/>
              </font>
            </x14:dxf>
          </x14:cfRule>
          <xm:sqref>F102</xm:sqref>
        </x14:conditionalFormatting>
        <x14:conditionalFormatting xmlns:xm="http://schemas.microsoft.com/office/excel/2006/main">
          <x14:cfRule type="expression" priority="3407" id="{824319D7-F5F9-4183-B9EE-C81327E22A40}">
            <xm:f>'bestand opzetten'!$E$21=FALSE</xm:f>
            <x14:dxf>
              <fill>
                <patternFill>
                  <bgColor theme="0" tint="-4.9989318521683403E-2"/>
                </patternFill>
              </fill>
            </x14:dxf>
          </x14:cfRule>
          <xm:sqref>F102</xm:sqref>
        </x14:conditionalFormatting>
        <x14:conditionalFormatting xmlns:xm="http://schemas.microsoft.com/office/excel/2006/main">
          <x14:cfRule type="expression" priority="3406" id="{F46F15E9-21D6-423D-A79F-B237240BA326}">
            <xm:f>'bestand opzetten'!$E$13=FALSE</xm:f>
            <x14:dxf>
              <font>
                <color theme="0" tint="-0.24994659260841701"/>
              </font>
              <fill>
                <patternFill>
                  <bgColor theme="0" tint="-4.9989318521683403E-2"/>
                </patternFill>
              </fill>
            </x14:dxf>
          </x14:cfRule>
          <xm:sqref>F102</xm:sqref>
        </x14:conditionalFormatting>
        <x14:conditionalFormatting xmlns:xm="http://schemas.microsoft.com/office/excel/2006/main">
          <x14:cfRule type="expression" priority="3399" id="{F1E46E65-3414-48D8-AA01-32DB4B041B19}">
            <xm:f>'bestand opzetten'!$E$21=FALSE</xm:f>
            <x14:dxf>
              <font>
                <color theme="0" tint="-0.24994659260841701"/>
              </font>
            </x14:dxf>
          </x14:cfRule>
          <xm:sqref>E49</xm:sqref>
        </x14:conditionalFormatting>
        <x14:conditionalFormatting xmlns:xm="http://schemas.microsoft.com/office/excel/2006/main">
          <x14:cfRule type="expression" priority="3398" id="{6D6F2116-66E3-409C-8B79-1410CA79A1F4}">
            <xm:f>'bestand opzetten'!$E$21=FALSE</xm:f>
            <x14:dxf>
              <fill>
                <patternFill>
                  <bgColor theme="0" tint="-4.9989318521683403E-2"/>
                </patternFill>
              </fill>
            </x14:dxf>
          </x14:cfRule>
          <xm:sqref>E49</xm:sqref>
        </x14:conditionalFormatting>
        <x14:conditionalFormatting xmlns:xm="http://schemas.microsoft.com/office/excel/2006/main">
          <x14:cfRule type="expression" priority="3397" id="{58FBAA1F-4EEB-4D52-B0C1-B07DE77E4E5B}">
            <xm:f>'bestand opzetten'!$E$13=FALSE</xm:f>
            <x14:dxf>
              <font>
                <color theme="0" tint="-0.24994659260841701"/>
              </font>
              <fill>
                <patternFill>
                  <bgColor theme="0" tint="-4.9989318521683403E-2"/>
                </patternFill>
              </fill>
            </x14:dxf>
          </x14:cfRule>
          <xm:sqref>E49</xm:sqref>
        </x14:conditionalFormatting>
        <x14:conditionalFormatting xmlns:xm="http://schemas.microsoft.com/office/excel/2006/main">
          <x14:cfRule type="expression" priority="3394" id="{16B6CCF4-4F4B-4FDB-949B-B32A37290C2D}">
            <xm:f>'bestand opzetten'!$E$21=FALSE</xm:f>
            <x14:dxf>
              <font>
                <color theme="0" tint="-0.24994659260841701"/>
              </font>
            </x14:dxf>
          </x14:cfRule>
          <xm:sqref>F49</xm:sqref>
        </x14:conditionalFormatting>
        <x14:conditionalFormatting xmlns:xm="http://schemas.microsoft.com/office/excel/2006/main">
          <x14:cfRule type="expression" priority="3393" id="{DBF44E46-799A-4946-B5AC-8D4F9E1B1604}">
            <xm:f>'bestand opzetten'!$E$21=FALSE</xm:f>
            <x14:dxf>
              <fill>
                <patternFill>
                  <bgColor theme="0" tint="-4.9989318521683403E-2"/>
                </patternFill>
              </fill>
            </x14:dxf>
          </x14:cfRule>
          <xm:sqref>F49</xm:sqref>
        </x14:conditionalFormatting>
        <x14:conditionalFormatting xmlns:xm="http://schemas.microsoft.com/office/excel/2006/main">
          <x14:cfRule type="expression" priority="3392" id="{CDE4117C-7519-4682-A95D-6D1E9E98D006}">
            <xm:f>'bestand opzetten'!$E$13=FALSE</xm:f>
            <x14:dxf>
              <font>
                <color theme="0" tint="-0.24994659260841701"/>
              </font>
              <fill>
                <patternFill>
                  <bgColor theme="0" tint="-4.9989318521683403E-2"/>
                </patternFill>
              </fill>
            </x14:dxf>
          </x14:cfRule>
          <xm:sqref>F49</xm:sqref>
        </x14:conditionalFormatting>
        <x14:conditionalFormatting xmlns:xm="http://schemas.microsoft.com/office/excel/2006/main">
          <x14:cfRule type="expression" priority="3385" id="{C37C6D71-0C2E-4BD0-A3AA-FDC7A1133235}">
            <xm:f>'bestand opzetten'!$E$21=FALSE</xm:f>
            <x14:dxf>
              <font>
                <color theme="0" tint="-0.24994659260841701"/>
              </font>
            </x14:dxf>
          </x14:cfRule>
          <xm:sqref>E50</xm:sqref>
        </x14:conditionalFormatting>
        <x14:conditionalFormatting xmlns:xm="http://schemas.microsoft.com/office/excel/2006/main">
          <x14:cfRule type="expression" priority="3384" id="{B4DC33CB-0428-4DEE-9EF8-185612C9276D}">
            <xm:f>'bestand opzetten'!$E$21=FALSE</xm:f>
            <x14:dxf>
              <fill>
                <patternFill>
                  <bgColor theme="0" tint="-4.9989318521683403E-2"/>
                </patternFill>
              </fill>
            </x14:dxf>
          </x14:cfRule>
          <xm:sqref>E50</xm:sqref>
        </x14:conditionalFormatting>
        <x14:conditionalFormatting xmlns:xm="http://schemas.microsoft.com/office/excel/2006/main">
          <x14:cfRule type="expression" priority="3383" id="{CA35EA4E-AB81-455F-9DEA-9E86AE45824F}">
            <xm:f>'bestand opzetten'!$E$13=FALSE</xm:f>
            <x14:dxf>
              <font>
                <color theme="0" tint="-0.24994659260841701"/>
              </font>
              <fill>
                <patternFill>
                  <bgColor theme="0" tint="-4.9989318521683403E-2"/>
                </patternFill>
              </fill>
            </x14:dxf>
          </x14:cfRule>
          <xm:sqref>E50</xm:sqref>
        </x14:conditionalFormatting>
        <x14:conditionalFormatting xmlns:xm="http://schemas.microsoft.com/office/excel/2006/main">
          <x14:cfRule type="expression" priority="3380" id="{CA0F46EA-FAD6-46FC-BA7C-619A6107372F}">
            <xm:f>'bestand opzetten'!$E$21=FALSE</xm:f>
            <x14:dxf>
              <font>
                <color theme="0" tint="-0.24994659260841701"/>
              </font>
            </x14:dxf>
          </x14:cfRule>
          <xm:sqref>F50</xm:sqref>
        </x14:conditionalFormatting>
        <x14:conditionalFormatting xmlns:xm="http://schemas.microsoft.com/office/excel/2006/main">
          <x14:cfRule type="expression" priority="3379" id="{116E8536-E640-4ADD-92DB-069FCF0ED1FF}">
            <xm:f>'bestand opzetten'!$E$21=FALSE</xm:f>
            <x14:dxf>
              <fill>
                <patternFill>
                  <bgColor theme="0" tint="-4.9989318521683403E-2"/>
                </patternFill>
              </fill>
            </x14:dxf>
          </x14:cfRule>
          <xm:sqref>F50</xm:sqref>
        </x14:conditionalFormatting>
        <x14:conditionalFormatting xmlns:xm="http://schemas.microsoft.com/office/excel/2006/main">
          <x14:cfRule type="expression" priority="3378" id="{DA9F275F-2B11-46E3-AA4C-145181B7BA61}">
            <xm:f>'bestand opzetten'!$E$13=FALSE</xm:f>
            <x14:dxf>
              <font>
                <color theme="0" tint="-0.24994659260841701"/>
              </font>
              <fill>
                <patternFill>
                  <bgColor theme="0" tint="-4.9989318521683403E-2"/>
                </patternFill>
              </fill>
            </x14:dxf>
          </x14:cfRule>
          <xm:sqref>F50</xm:sqref>
        </x14:conditionalFormatting>
        <x14:conditionalFormatting xmlns:xm="http://schemas.microsoft.com/office/excel/2006/main">
          <x14:cfRule type="expression" priority="3372" id="{3F09D570-1B29-4731-BB39-C91B689A8EA0}">
            <xm:f>'bestand opzetten'!$E$14=TRUE</xm:f>
            <x14:dxf>
              <font>
                <color auto="1"/>
              </font>
            </x14:dxf>
          </x14:cfRule>
          <x14:cfRule type="expression" priority="3377" id="{1B6BE347-698A-4AF5-9FE7-6B4800EE2A87}">
            <xm:f>'bestand opzetten'!$E$14=FALSE</xm:f>
            <x14:dxf>
              <font>
                <color theme="0" tint="-0.24994659260841701"/>
              </font>
              <fill>
                <patternFill patternType="none">
                  <bgColor auto="1"/>
                </patternFill>
              </fill>
            </x14:dxf>
          </x14:cfRule>
          <xm:sqref>B108</xm:sqref>
        </x14:conditionalFormatting>
        <x14:conditionalFormatting xmlns:xm="http://schemas.microsoft.com/office/excel/2006/main">
          <x14:cfRule type="expression" priority="3371" id="{D04A1F78-DCDA-42BC-B49D-3D7D82056F95}">
            <xm:f>'bestand opzetten'!$E$14=TRUE</xm:f>
            <x14:dxf>
              <font>
                <color theme="1"/>
              </font>
            </x14:dxf>
          </x14:cfRule>
          <x14:cfRule type="expression" priority="3376" id="{758CBCFF-3FB4-4E2F-9CE4-AD85B8D2AFBB}">
            <xm:f>'bestand opzetten'!$E$14=FALSE</xm:f>
            <x14:dxf>
              <font>
                <color theme="0" tint="-0.24994659260841701"/>
              </font>
            </x14:dxf>
          </x14:cfRule>
          <xm:sqref>C108</xm:sqref>
        </x14:conditionalFormatting>
        <x14:conditionalFormatting xmlns:xm="http://schemas.microsoft.com/office/excel/2006/main">
          <x14:cfRule type="expression" priority="3370" id="{311DD0D9-7307-409E-94E9-35BE2FFC3E28}">
            <xm:f>'bestand opzetten'!$E$14=TRUE</xm:f>
            <x14:dxf>
              <font>
                <color theme="1"/>
              </font>
            </x14:dxf>
          </x14:cfRule>
          <x14:cfRule type="expression" priority="3375" id="{99C6CAB5-534C-4511-8CA4-C9ACA14ACE75}">
            <xm:f>'bestand opzetten'!$E$14=FALSE</xm:f>
            <x14:dxf>
              <font>
                <color theme="0" tint="-0.24994659260841701"/>
              </font>
            </x14:dxf>
          </x14:cfRule>
          <xm:sqref>D108</xm:sqref>
        </x14:conditionalFormatting>
        <x14:conditionalFormatting xmlns:xm="http://schemas.microsoft.com/office/excel/2006/main">
          <x14:cfRule type="expression" priority="3374" id="{478F87AA-F2EE-43C2-A726-113379DF99DB}">
            <xm:f>'bestand opzetten'!$E$14=FALSE</xm:f>
            <x14:dxf>
              <font>
                <color theme="0" tint="-0.24994659260841701"/>
              </font>
              <fill>
                <patternFill>
                  <bgColor theme="0" tint="-4.9989318521683403E-2"/>
                </patternFill>
              </fill>
            </x14:dxf>
          </x14:cfRule>
          <xm:sqref>E108</xm:sqref>
        </x14:conditionalFormatting>
        <x14:conditionalFormatting xmlns:xm="http://schemas.microsoft.com/office/excel/2006/main">
          <x14:cfRule type="expression" priority="3373" id="{A8753FF3-268F-4F17-BEC3-4414072BDCE3}">
            <xm:f>'bestand opzetten'!$E$14=FALSE</xm:f>
            <x14:dxf>
              <font>
                <color theme="0" tint="-0.24994659260841701"/>
              </font>
              <fill>
                <patternFill>
                  <bgColor theme="0" tint="-4.9989318521683403E-2"/>
                </patternFill>
              </fill>
            </x14:dxf>
          </x14:cfRule>
          <xm:sqref>F108</xm:sqref>
        </x14:conditionalFormatting>
        <x14:conditionalFormatting xmlns:xm="http://schemas.microsoft.com/office/excel/2006/main">
          <x14:cfRule type="expression" priority="3366" id="{A392C2DF-46A3-4EDF-9BEC-07DEF83F7356}">
            <xm:f>'bestand opzetten'!$E$14=TRUE</xm:f>
            <x14:dxf>
              <font>
                <color auto="1"/>
              </font>
            </x14:dxf>
          </x14:cfRule>
          <x14:cfRule type="expression" priority="3369" id="{A51CBEC9-C428-44A6-9DD9-D05071841A0C}">
            <xm:f>'bestand opzetten'!$E$14=FALSE</xm:f>
            <x14:dxf>
              <font>
                <color theme="0" tint="-0.24994659260841701"/>
              </font>
              <fill>
                <patternFill patternType="none">
                  <bgColor auto="1"/>
                </patternFill>
              </fill>
            </x14:dxf>
          </x14:cfRule>
          <xm:sqref>B161</xm:sqref>
        </x14:conditionalFormatting>
        <x14:conditionalFormatting xmlns:xm="http://schemas.microsoft.com/office/excel/2006/main">
          <x14:cfRule type="expression" priority="3365" id="{C3EF35BB-6986-4BF6-9844-DDAEA0786426}">
            <xm:f>'bestand opzetten'!$E$14=TRUE</xm:f>
            <x14:dxf>
              <font>
                <color theme="1"/>
              </font>
            </x14:dxf>
          </x14:cfRule>
          <x14:cfRule type="expression" priority="3368" id="{C06084BF-CA8E-4F58-82EF-AD705240A627}">
            <xm:f>'bestand opzetten'!$E$14=FALSE</xm:f>
            <x14:dxf>
              <font>
                <color theme="0" tint="-0.24994659260841701"/>
              </font>
            </x14:dxf>
          </x14:cfRule>
          <xm:sqref>C161</xm:sqref>
        </x14:conditionalFormatting>
        <x14:conditionalFormatting xmlns:xm="http://schemas.microsoft.com/office/excel/2006/main">
          <x14:cfRule type="expression" priority="3364" id="{677660A3-397E-4BAB-8EE7-1057085B5388}">
            <xm:f>'bestand opzetten'!$E$14=TRUE</xm:f>
            <x14:dxf>
              <font>
                <color theme="1"/>
              </font>
            </x14:dxf>
          </x14:cfRule>
          <x14:cfRule type="expression" priority="3367" id="{ECCBC3A9-9898-4102-948B-AAE5E5734907}">
            <xm:f>'bestand opzetten'!$E$14=FALSE</xm:f>
            <x14:dxf>
              <font>
                <color theme="0" tint="-0.24994659260841701"/>
              </font>
            </x14:dxf>
          </x14:cfRule>
          <xm:sqref>D161</xm:sqref>
        </x14:conditionalFormatting>
        <x14:conditionalFormatting xmlns:xm="http://schemas.microsoft.com/office/excel/2006/main">
          <x14:cfRule type="expression" priority="3360" id="{1F982A19-9BEE-4617-9C61-61762D7C5214}">
            <xm:f>'bestand opzetten'!$E$14=TRUE</xm:f>
            <x14:dxf>
              <font>
                <color auto="1"/>
              </font>
            </x14:dxf>
          </x14:cfRule>
          <x14:cfRule type="expression" priority="3363" id="{A624C8D8-DCF0-487B-9BE6-2E94F62B4EC4}">
            <xm:f>'bestand opzetten'!$E$14=FALSE</xm:f>
            <x14:dxf>
              <font>
                <color theme="0" tint="-0.24994659260841701"/>
              </font>
              <fill>
                <patternFill patternType="none">
                  <bgColor auto="1"/>
                </patternFill>
              </fill>
            </x14:dxf>
          </x14:cfRule>
          <xm:sqref>B155</xm:sqref>
        </x14:conditionalFormatting>
        <x14:conditionalFormatting xmlns:xm="http://schemas.microsoft.com/office/excel/2006/main">
          <x14:cfRule type="expression" priority="3359" id="{DBA3BB88-BADE-4292-B238-E3FF8705153B}">
            <xm:f>'bestand opzetten'!$E$14=TRUE</xm:f>
            <x14:dxf>
              <font>
                <color theme="1"/>
              </font>
            </x14:dxf>
          </x14:cfRule>
          <x14:cfRule type="expression" priority="3362" id="{01654AB0-F6E5-4561-AEDF-359BABE78E27}">
            <xm:f>'bestand opzetten'!$E$14=FALSE</xm:f>
            <x14:dxf>
              <font>
                <color theme="0" tint="-0.24994659260841701"/>
              </font>
            </x14:dxf>
          </x14:cfRule>
          <xm:sqref>C155</xm:sqref>
        </x14:conditionalFormatting>
        <x14:conditionalFormatting xmlns:xm="http://schemas.microsoft.com/office/excel/2006/main">
          <x14:cfRule type="expression" priority="3358" id="{4BABF384-B839-496D-A72C-5F2CF4C3B715}">
            <xm:f>'bestand opzetten'!$E$14=TRUE</xm:f>
            <x14:dxf>
              <font>
                <color theme="1"/>
              </font>
            </x14:dxf>
          </x14:cfRule>
          <x14:cfRule type="expression" priority="3361" id="{B1A3E51D-BF39-4BC7-85EC-2F5C0DAE3C6A}">
            <xm:f>'bestand opzetten'!$E$14=FALSE</xm:f>
            <x14:dxf>
              <font>
                <color theme="0" tint="-0.24994659260841701"/>
              </font>
            </x14:dxf>
          </x14:cfRule>
          <xm:sqref>D155</xm:sqref>
        </x14:conditionalFormatting>
        <x14:conditionalFormatting xmlns:xm="http://schemas.microsoft.com/office/excel/2006/main">
          <x14:cfRule type="expression" priority="3355" id="{776E210D-5989-409F-A60C-01F227C0E0D0}">
            <xm:f>'bestand opzetten'!$E$14=FALSE</xm:f>
            <x14:dxf>
              <font>
                <color theme="0" tint="-0.24994659260841701"/>
              </font>
              <fill>
                <patternFill>
                  <bgColor theme="0" tint="-4.9989318521683403E-2"/>
                </patternFill>
              </fill>
            </x14:dxf>
          </x14:cfRule>
          <xm:sqref>E155</xm:sqref>
        </x14:conditionalFormatting>
        <x14:conditionalFormatting xmlns:xm="http://schemas.microsoft.com/office/excel/2006/main">
          <x14:cfRule type="expression" priority="3354" id="{3F6F09B3-9AEF-4A20-8E28-778C691AE6BC}">
            <xm:f>'bestand opzetten'!$E$14=FALSE</xm:f>
            <x14:dxf>
              <font>
                <color theme="0" tint="-0.24994659260841701"/>
              </font>
              <fill>
                <patternFill>
                  <bgColor theme="0" tint="-4.9989318521683403E-2"/>
                </patternFill>
              </fill>
            </x14:dxf>
          </x14:cfRule>
          <xm:sqref>F155</xm:sqref>
        </x14:conditionalFormatting>
        <x14:conditionalFormatting xmlns:xm="http://schemas.microsoft.com/office/excel/2006/main">
          <x14:cfRule type="expression" priority="3351" id="{3BC22706-19EF-4207-9A12-627D83E6DE3F}">
            <xm:f>'bestand opzetten'!$E$14=FALSE</xm:f>
            <x14:dxf>
              <font>
                <color theme="0" tint="-0.24994659260841701"/>
              </font>
              <fill>
                <patternFill>
                  <bgColor theme="0" tint="-4.9989318521683403E-2"/>
                </patternFill>
              </fill>
            </x14:dxf>
          </x14:cfRule>
          <xm:sqref>E161</xm:sqref>
        </x14:conditionalFormatting>
        <x14:conditionalFormatting xmlns:xm="http://schemas.microsoft.com/office/excel/2006/main">
          <x14:cfRule type="expression" priority="3350" id="{ECA3E89E-9E7D-4533-BC53-5487271B57BB}">
            <xm:f>'bestand opzetten'!$E$14=FALSE</xm:f>
            <x14:dxf>
              <font>
                <color theme="0" tint="-0.24994659260841701"/>
              </font>
              <fill>
                <patternFill>
                  <bgColor theme="0" tint="-4.9989318521683403E-2"/>
                </patternFill>
              </fill>
            </x14:dxf>
          </x14:cfRule>
          <xm:sqref>F161</xm:sqref>
        </x14:conditionalFormatting>
      </x14:conditionalFormatting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tabColor rgb="FFFFEB00"/>
    <pageSetUpPr fitToPage="1"/>
  </sheetPr>
  <dimension ref="A1:E12"/>
  <sheetViews>
    <sheetView showGridLines="0" zoomScale="90" zoomScaleNormal="90" zoomScalePageLayoutView="70" workbookViewId="0">
      <pane ySplit="2" topLeftCell="A3" activePane="bottomLeft" state="frozen"/>
      <selection pane="bottomLeft" activeCell="D2" sqref="D2"/>
    </sheetView>
  </sheetViews>
  <sheetFormatPr defaultColWidth="8.77734375" defaultRowHeight="14.4" zeroHeight="1" x14ac:dyDescent="0.3"/>
  <cols>
    <col min="1" max="1" width="3.6640625" customWidth="1"/>
    <col min="2" max="2" width="79.6640625" customWidth="1"/>
    <col min="3" max="3" width="4" customWidth="1"/>
    <col min="4" max="4" width="28.109375" customWidth="1"/>
    <col min="5" max="5" width="3.44140625" customWidth="1"/>
  </cols>
  <sheetData>
    <row r="1" spans="1:5" x14ac:dyDescent="0.3">
      <c r="A1" s="69"/>
      <c r="B1" s="69"/>
      <c r="C1" s="69"/>
      <c r="D1" s="69"/>
      <c r="E1" s="69"/>
    </row>
    <row r="2" spans="1:5" ht="20.399999999999999" x14ac:dyDescent="0.3">
      <c r="A2" s="69"/>
      <c r="B2" s="70" t="str">
        <f>"RADARDIAGRAMMEN - " &amp; UPPER(D2)</f>
        <v>RADARDIAGRAMMEN - EVALUATIE 2</v>
      </c>
      <c r="C2" s="71" t="s">
        <v>111</v>
      </c>
      <c r="D2" s="78" t="s">
        <v>506</v>
      </c>
      <c r="E2" s="69"/>
    </row>
    <row r="3" spans="1:5" x14ac:dyDescent="0.3">
      <c r="A3" s="69"/>
      <c r="B3" s="69"/>
      <c r="C3" s="69"/>
      <c r="D3" s="69"/>
      <c r="E3" s="69"/>
    </row>
    <row r="4" spans="1:5" ht="286.5" customHeight="1" x14ac:dyDescent="0.3">
      <c r="A4" s="69"/>
      <c r="B4" s="452"/>
      <c r="C4" s="452"/>
      <c r="D4" s="452"/>
      <c r="E4" s="69"/>
    </row>
    <row r="5" spans="1:5" ht="286.5" customHeight="1" x14ac:dyDescent="0.3">
      <c r="A5" s="69"/>
      <c r="B5" s="452"/>
      <c r="C5" s="452"/>
      <c r="D5" s="452"/>
      <c r="E5" s="69"/>
    </row>
    <row r="6" spans="1:5" x14ac:dyDescent="0.3">
      <c r="A6" s="69"/>
      <c r="B6" s="69"/>
      <c r="C6" s="69"/>
      <c r="D6" s="69"/>
      <c r="E6" s="69"/>
    </row>
    <row r="7" spans="1:5" ht="286.5" customHeight="1" x14ac:dyDescent="0.3">
      <c r="A7" s="69"/>
      <c r="B7" s="452"/>
      <c r="C7" s="452"/>
      <c r="D7" s="452"/>
      <c r="E7" s="69"/>
    </row>
    <row r="8" spans="1:5" x14ac:dyDescent="0.3">
      <c r="A8" s="69"/>
      <c r="B8" s="72"/>
      <c r="C8" s="72"/>
      <c r="D8" s="69"/>
      <c r="E8" s="69"/>
    </row>
    <row r="9" spans="1:5" ht="299.25" customHeight="1" x14ac:dyDescent="0.3">
      <c r="A9" s="69"/>
      <c r="B9" s="452"/>
      <c r="C9" s="452"/>
      <c r="D9" s="452"/>
      <c r="E9" s="69"/>
    </row>
    <row r="10" spans="1:5" x14ac:dyDescent="0.3">
      <c r="A10" s="69"/>
      <c r="B10" s="72"/>
      <c r="C10" s="72"/>
      <c r="D10" s="69"/>
      <c r="E10" s="69"/>
    </row>
    <row r="11" spans="1:5" ht="312.75" customHeight="1" x14ac:dyDescent="0.3">
      <c r="A11" s="69"/>
      <c r="B11" s="452"/>
      <c r="C11" s="452"/>
      <c r="D11" s="452"/>
      <c r="E11" s="69"/>
    </row>
    <row r="12" spans="1:5" hidden="1" x14ac:dyDescent="0.3">
      <c r="A12" s="69"/>
      <c r="B12" s="72"/>
      <c r="C12" s="72"/>
      <c r="D12" s="69"/>
      <c r="E12" s="69"/>
    </row>
  </sheetData>
  <sheetProtection selectLockedCells="1"/>
  <mergeCells count="5">
    <mergeCell ref="B7:D7"/>
    <mergeCell ref="B9:D9"/>
    <mergeCell ref="B11:D11"/>
    <mergeCell ref="B4:D4"/>
    <mergeCell ref="B5:D5"/>
  </mergeCells>
  <dataValidations count="1">
    <dataValidation type="list" allowBlank="1" showInputMessage="1" showErrorMessage="1" sqref="D2" xr:uid="{00000000-0002-0000-0800-000000000000}">
      <formula1>nrFases</formula1>
    </dataValidation>
  </dataValidations>
  <pageMargins left="0.70866141732283472" right="0.70866141732283472" top="1.4960629921259843" bottom="0.98425196850393704" header="0.51181102362204722" footer="0.31496062992125984"/>
  <pageSetup paperSize="9" scale="75" fitToHeight="0" orientation="portrait" r:id="rId1"/>
  <headerFooter scaleWithDoc="0">
    <oddHeader>&amp;L&amp;"Calibri,Regular"&amp;K000000&amp;G</oddHeader>
    <oddFooter>&amp;L&amp;"Calibri,Standaard"&amp;K000000&amp;G&amp;C&amp;"Calibri,Standaard"&amp;8&amp;K000000&amp;D
&amp;R&amp;"Calibri,Standaard"&amp;K000000&amp;G</oddFooter>
  </headerFooter>
  <drawing r:id="rId2"/>
  <legacyDrawing r:id="rId3"/>
  <legacyDrawingHF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7">
    <tabColor theme="0" tint="-0.14999847407452621"/>
    <pageSetUpPr fitToPage="1"/>
  </sheetPr>
  <dimension ref="A1:T62"/>
  <sheetViews>
    <sheetView showGridLines="0" tabSelected="1" topLeftCell="A7" zoomScale="70" zoomScaleNormal="70" zoomScalePageLayoutView="55" workbookViewId="0">
      <selection activeCell="C50" sqref="C50"/>
    </sheetView>
  </sheetViews>
  <sheetFormatPr defaultColWidth="8.77734375" defaultRowHeight="14.4" x14ac:dyDescent="0.3"/>
  <cols>
    <col min="1" max="1" width="2.44140625" customWidth="1"/>
    <col min="2" max="2" width="43.77734375" bestFit="1" customWidth="1"/>
    <col min="3" max="4" width="27.88671875" style="249" customWidth="1"/>
    <col min="5" max="5" width="21.88671875" bestFit="1" customWidth="1"/>
    <col min="6" max="8" width="19.33203125" customWidth="1"/>
    <col min="9" max="9" width="5.6640625" customWidth="1"/>
    <col min="10" max="10" width="21" customWidth="1"/>
    <col min="11" max="11" width="12.109375" customWidth="1"/>
    <col min="12" max="12" width="5.44140625" customWidth="1"/>
    <col min="13" max="13" width="47.109375" customWidth="1"/>
    <col min="14" max="17" width="10.6640625" customWidth="1"/>
    <col min="18" max="19" width="11.44140625" customWidth="1"/>
    <col min="20" max="20" width="15" customWidth="1"/>
  </cols>
  <sheetData>
    <row r="1" spans="1:20" x14ac:dyDescent="0.3">
      <c r="A1" s="18"/>
      <c r="B1" s="18"/>
      <c r="C1" s="251"/>
      <c r="D1" s="251"/>
      <c r="E1" s="18"/>
      <c r="F1" s="48"/>
      <c r="G1" s="18"/>
      <c r="H1" s="48"/>
      <c r="I1" s="18"/>
      <c r="J1" s="52"/>
      <c r="K1" s="48"/>
      <c r="L1" s="18"/>
      <c r="M1" s="18"/>
      <c r="N1" s="18"/>
      <c r="O1" s="18"/>
      <c r="P1" s="18"/>
      <c r="Q1" s="18"/>
      <c r="R1" s="18"/>
      <c r="S1" s="18"/>
      <c r="T1" s="18"/>
    </row>
    <row r="2" spans="1:20" ht="21" customHeight="1" x14ac:dyDescent="0.3">
      <c r="A2" s="28"/>
      <c r="B2" s="40" t="s">
        <v>94</v>
      </c>
      <c r="C2" s="250"/>
      <c r="D2" s="250"/>
      <c r="E2" s="40"/>
      <c r="F2" s="40"/>
      <c r="G2" s="40"/>
      <c r="H2" s="40"/>
      <c r="I2" s="28"/>
      <c r="J2" s="41"/>
      <c r="K2" s="42"/>
      <c r="L2" s="28"/>
      <c r="M2" s="28"/>
      <c r="N2" s="28"/>
      <c r="O2" s="28"/>
      <c r="P2" s="28"/>
      <c r="Q2" s="28"/>
      <c r="R2" s="28"/>
      <c r="S2" s="28"/>
      <c r="T2" s="28"/>
    </row>
    <row r="3" spans="1:20" ht="20.25" customHeight="1" x14ac:dyDescent="0.3">
      <c r="A3" s="88"/>
      <c r="B3" s="88"/>
      <c r="C3" s="83"/>
      <c r="D3" s="83"/>
      <c r="E3" s="88"/>
      <c r="F3" s="88"/>
      <c r="G3" s="88"/>
      <c r="H3" s="88"/>
      <c r="I3" s="88"/>
      <c r="J3" s="89"/>
      <c r="K3" s="83"/>
      <c r="L3" s="88"/>
      <c r="M3" s="88"/>
      <c r="N3" s="88"/>
      <c r="O3" s="88"/>
      <c r="P3" s="88"/>
      <c r="Q3" s="88"/>
      <c r="R3" s="88"/>
      <c r="S3" s="88"/>
      <c r="T3" s="88"/>
    </row>
    <row r="4" spans="1:20" ht="20.25" customHeight="1" x14ac:dyDescent="0.3">
      <c r="A4" s="43"/>
      <c r="B4" s="44" t="s">
        <v>82</v>
      </c>
      <c r="C4" s="68" t="s">
        <v>551</v>
      </c>
      <c r="D4" s="68" t="s">
        <v>534</v>
      </c>
      <c r="E4" s="68" t="s">
        <v>504</v>
      </c>
      <c r="F4" s="68" t="s">
        <v>505</v>
      </c>
      <c r="G4" s="68" t="s">
        <v>506</v>
      </c>
      <c r="H4" s="68" t="s">
        <v>507</v>
      </c>
      <c r="I4" s="43"/>
      <c r="J4" s="45" t="s">
        <v>95</v>
      </c>
      <c r="K4" s="45" t="s">
        <v>96</v>
      </c>
      <c r="L4" s="43"/>
      <c r="M4" s="43"/>
      <c r="N4" s="43"/>
      <c r="O4" s="43"/>
      <c r="P4" s="43"/>
      <c r="Q4" s="43"/>
      <c r="R4" s="43"/>
      <c r="S4" s="43"/>
      <c r="T4" s="43"/>
    </row>
    <row r="5" spans="1:20" x14ac:dyDescent="0.3">
      <c r="A5" s="18"/>
      <c r="B5" s="61" t="s">
        <v>158</v>
      </c>
      <c r="C5" s="243"/>
      <c r="D5" s="243"/>
      <c r="E5" s="243"/>
      <c r="F5" s="243"/>
      <c r="G5" s="243"/>
      <c r="H5" s="243"/>
      <c r="I5" s="18"/>
      <c r="J5" s="46" t="s">
        <v>43</v>
      </c>
      <c r="K5" s="47">
        <v>2</v>
      </c>
      <c r="L5" s="18"/>
      <c r="M5" s="94" t="s">
        <v>158</v>
      </c>
      <c r="N5" s="98" t="s">
        <v>114</v>
      </c>
      <c r="O5" s="99" t="s">
        <v>115</v>
      </c>
      <c r="P5" s="99" t="s">
        <v>116</v>
      </c>
      <c r="Q5" s="99" t="s">
        <v>117</v>
      </c>
      <c r="R5" s="84" t="s">
        <v>198</v>
      </c>
      <c r="S5" s="84"/>
      <c r="T5" s="85"/>
    </row>
    <row r="6" spans="1:20" x14ac:dyDescent="0.3">
      <c r="A6" s="18"/>
      <c r="B6" s="79" t="s">
        <v>160</v>
      </c>
      <c r="C6" s="244">
        <f>IF('overzicht alle'!F7="uitstekend",3,IF('overzicht alle'!F7="beter",2,IF('overzicht alle'!F7="goed",1,IF('overzicht alle'!F7="/",0,0))))</f>
        <v>3</v>
      </c>
      <c r="D6" s="244">
        <v>3</v>
      </c>
      <c r="E6" s="244" t="e">
        <f>VLOOKUP('CONCEPT AFSTEMMING'!K8,'Prep Radar'!$J$5:$K$9,2,FALSE)</f>
        <v>#N/A</v>
      </c>
      <c r="F6" s="244" t="e">
        <f>VLOOKUP('EVALUATIE 1'!K8,'Prep Radar'!$J$5:$K$9,2,FALSE)</f>
        <v>#N/A</v>
      </c>
      <c r="G6" s="244" t="e">
        <f>VLOOKUP('EVALUATIE 2'!K8,'Prep Radar'!$J$5:$K$9,2,FALSE)</f>
        <v>#N/A</v>
      </c>
      <c r="H6" s="244" t="e">
        <f>VLOOKUP('EVALUATIE 3'!K8,'Prep Radar'!$J$5:$K$9,2,FALSE)</f>
        <v>#N/A</v>
      </c>
      <c r="I6" s="15"/>
      <c r="J6" s="50" t="s">
        <v>28</v>
      </c>
      <c r="K6" s="51">
        <v>1</v>
      </c>
      <c r="L6" s="18"/>
      <c r="M6" s="87" t="str">
        <f t="shared" ref="M6:M10" si="0">B6</f>
        <v>Duurzaam ruimtegebruik</v>
      </c>
      <c r="N6" s="90">
        <v>3.5</v>
      </c>
      <c r="O6" s="91">
        <v>2.5</v>
      </c>
      <c r="P6" s="91">
        <v>1.5</v>
      </c>
      <c r="Q6" s="93">
        <v>0.5</v>
      </c>
      <c r="R6" s="49" t="e">
        <f>INDEX(E6:H6,1,MATCH(radardiagram!$D$2,$J$17:$J$20,0))</f>
        <v>#N/A</v>
      </c>
      <c r="S6" s="49"/>
      <c r="T6" s="77" t="e">
        <f t="shared" ref="T6:T11" si="1">INDEX($J$5:$J$9,MATCH(R6,$K$5:$K$9,0),1)</f>
        <v>#N/A</v>
      </c>
    </row>
    <row r="7" spans="1:20" x14ac:dyDescent="0.3">
      <c r="A7" s="18"/>
      <c r="B7" s="79" t="s">
        <v>164</v>
      </c>
      <c r="C7" s="244">
        <f>IF('overzicht alle'!F9="uitstekend",3,IF('overzicht alle'!F9="beter",2,IF('overzicht alle'!F9="goed",1,IF('overzicht alle'!F9="/",0,0))))</f>
        <v>3</v>
      </c>
      <c r="D7" s="244">
        <v>3</v>
      </c>
      <c r="E7" s="244" t="e">
        <f>VLOOKUP('CONCEPT AFSTEMMING'!K11,'Prep Radar'!$J$5:$K$9,2,FALSE)</f>
        <v>#N/A</v>
      </c>
      <c r="F7" s="244" t="e">
        <f>VLOOKUP('EVALUATIE 1'!K11,'Prep Radar'!$J$5:$K$9,2,FALSE)</f>
        <v>#N/A</v>
      </c>
      <c r="G7" s="244" t="e">
        <f>VLOOKUP('EVALUATIE 2'!K11,'Prep Radar'!$J$5:$K$9,2,FALSE)</f>
        <v>#N/A</v>
      </c>
      <c r="H7" s="244" t="e">
        <f>VLOOKUP('EVALUATIE 3'!K11,'Prep Radar'!$J$5:$K$9,2,FALSE)</f>
        <v>#N/A</v>
      </c>
      <c r="I7" s="15"/>
      <c r="J7" s="50" t="s">
        <v>29</v>
      </c>
      <c r="K7" s="51">
        <v>3</v>
      </c>
      <c r="L7" s="18"/>
      <c r="M7" s="87" t="str">
        <f t="shared" si="0"/>
        <v>Climate responsive design</v>
      </c>
      <c r="N7" s="92">
        <v>3.5</v>
      </c>
      <c r="O7" s="93">
        <v>2.5</v>
      </c>
      <c r="P7" s="93">
        <v>1.5</v>
      </c>
      <c r="Q7" s="93">
        <v>0.5</v>
      </c>
      <c r="R7" s="49" t="e">
        <f>INDEX(E7:H7,1,MATCH(radardiagram!$D$2,$J$17:$J$20,0))</f>
        <v>#N/A</v>
      </c>
      <c r="S7" s="49"/>
      <c r="T7" s="77" t="e">
        <f t="shared" si="1"/>
        <v>#N/A</v>
      </c>
    </row>
    <row r="8" spans="1:20" x14ac:dyDescent="0.3">
      <c r="A8" s="18"/>
      <c r="B8" s="79" t="s">
        <v>172</v>
      </c>
      <c r="C8" s="244">
        <f>IF('overzicht alle'!F13="uitstekend",3,IF('overzicht alle'!F13="beter",2,IF('overzicht alle'!F13="goed",1,IF('overzicht alle'!F13="/",0,0))))</f>
        <v>3</v>
      </c>
      <c r="D8" s="244">
        <v>3</v>
      </c>
      <c r="E8" s="244" t="e">
        <f>VLOOKUP('CONCEPT AFSTEMMING'!K16,'Prep Radar'!$J$5:$K$9,2,FALSE)</f>
        <v>#N/A</v>
      </c>
      <c r="F8" s="244" t="e">
        <f>VLOOKUP('EVALUATIE 1'!K16,'Prep Radar'!$J$5:$K$9,2,FALSE)</f>
        <v>#N/A</v>
      </c>
      <c r="G8" s="244" t="e">
        <f>VLOOKUP('EVALUATIE 2'!K16,'Prep Radar'!$J$5:$K$9,2,FALSE)</f>
        <v>#N/A</v>
      </c>
      <c r="H8" s="244" t="e">
        <f>VLOOKUP('EVALUATIE 3'!K16,'Prep Radar'!$J$5:$K$9,2,FALSE)</f>
        <v>#N/A</v>
      </c>
      <c r="I8" s="15"/>
      <c r="J8" s="50" t="s">
        <v>39</v>
      </c>
      <c r="K8" s="51">
        <v>0</v>
      </c>
      <c r="L8" s="18"/>
      <c r="M8" s="87" t="str">
        <f t="shared" si="0"/>
        <v>Healthy Design</v>
      </c>
      <c r="N8" s="92">
        <v>3.5</v>
      </c>
      <c r="O8" s="93">
        <v>2.5</v>
      </c>
      <c r="P8" s="93">
        <v>1.5</v>
      </c>
      <c r="Q8" s="93">
        <v>0.5</v>
      </c>
      <c r="R8" s="49" t="e">
        <f>INDEX(E8:H8,1,MATCH(radardiagram!$D$2,$J$17:$J$20,0))</f>
        <v>#N/A</v>
      </c>
      <c r="S8" s="49"/>
      <c r="T8" s="77" t="e">
        <f t="shared" si="1"/>
        <v>#N/A</v>
      </c>
    </row>
    <row r="9" spans="1:20" x14ac:dyDescent="0.3">
      <c r="A9" s="18"/>
      <c r="B9" s="79" t="s">
        <v>178</v>
      </c>
      <c r="C9" s="244">
        <f>IF('overzicht alle'!F15="uitstekend",3,IF('overzicht alle'!F15="beter",2,IF('overzicht alle'!F15="goed",1,IF('overzicht alle'!F15="/",0,0))))</f>
        <v>3</v>
      </c>
      <c r="D9" s="244">
        <v>3</v>
      </c>
      <c r="E9" s="244" t="e">
        <f>VLOOKUP('CONCEPT AFSTEMMING'!K19,'Prep Radar'!$J$5:$K$9,2,FALSE)</f>
        <v>#N/A</v>
      </c>
      <c r="F9" s="244" t="e">
        <f>VLOOKUP('EVALUATIE 1'!K19,'Prep Radar'!$J$5:$K$9,2,FALSE)</f>
        <v>#N/A</v>
      </c>
      <c r="G9" s="244" t="e">
        <f>VLOOKUP('EVALUATIE 2'!K19,'Prep Radar'!$J$5:$K$9,2,FALSE)</f>
        <v>#N/A</v>
      </c>
      <c r="H9" s="244" t="e">
        <f>VLOOKUP('EVALUATIE 3'!K19,'Prep Radar'!$J$5:$K$9,2,FALSE)</f>
        <v>#N/A</v>
      </c>
      <c r="I9" s="15"/>
      <c r="J9" s="75" t="s">
        <v>1</v>
      </c>
      <c r="K9" s="76">
        <v>3</v>
      </c>
      <c r="L9" s="18"/>
      <c r="M9" s="87" t="str">
        <f t="shared" si="0"/>
        <v>Reduce, reuse, recyle</v>
      </c>
      <c r="N9" s="92">
        <v>3.5</v>
      </c>
      <c r="O9" s="93">
        <v>2.5</v>
      </c>
      <c r="P9" s="93">
        <v>1.5</v>
      </c>
      <c r="Q9" s="93">
        <v>0.5</v>
      </c>
      <c r="R9" s="49" t="e">
        <f>INDEX(E9:H9,1,MATCH(radardiagram!$D$2,$J$17:$J$20,0))</f>
        <v>#N/A</v>
      </c>
      <c r="S9" s="49"/>
      <c r="T9" s="77" t="e">
        <f t="shared" si="1"/>
        <v>#N/A</v>
      </c>
    </row>
    <row r="10" spans="1:20" x14ac:dyDescent="0.3">
      <c r="A10" s="18"/>
      <c r="B10" s="79" t="s">
        <v>182</v>
      </c>
      <c r="C10" s="244">
        <f>IF('overzicht alle'!F17="uitstekend",3,IF('overzicht alle'!F17="beter",2,IF('overzicht alle'!F17="goed",1,IF('overzicht alle'!F17="/",0,0))))</f>
        <v>3</v>
      </c>
      <c r="D10" s="244">
        <v>3</v>
      </c>
      <c r="E10" s="244" t="e">
        <f>VLOOKUP('CONCEPT AFSTEMMING'!K22,'Prep Radar'!$J$5:$K$9,2,FALSE)</f>
        <v>#N/A</v>
      </c>
      <c r="F10" s="244" t="e">
        <f>VLOOKUP('EVALUATIE 1'!K22,'Prep Radar'!$J$5:$K$9,2,FALSE)</f>
        <v>#N/A</v>
      </c>
      <c r="G10" s="244" t="e">
        <f>VLOOKUP('EVALUATIE 2'!K22,'Prep Radar'!$J$5:$K$9,2,FALSE)</f>
        <v>#N/A</v>
      </c>
      <c r="H10" s="244" t="e">
        <f>VLOOKUP('EVALUATIE 3'!K22,'Prep Radar'!$J$5:$K$9,2,FALSE)</f>
        <v>#N/A</v>
      </c>
      <c r="I10" s="15"/>
      <c r="J10" s="39"/>
      <c r="K10" s="39"/>
      <c r="L10" s="18"/>
      <c r="M10" s="87" t="str">
        <f t="shared" si="0"/>
        <v>Een multidisciplinair ontwerpteam</v>
      </c>
      <c r="N10" s="92">
        <v>3.5</v>
      </c>
      <c r="O10" s="93">
        <v>2.5</v>
      </c>
      <c r="P10" s="93">
        <v>1.5</v>
      </c>
      <c r="Q10" s="93">
        <v>0.5</v>
      </c>
      <c r="R10" s="49" t="e">
        <f>INDEX(E10:H10,1,MATCH(radardiagram!$D$2,$J$17:$J$20,0))</f>
        <v>#N/A</v>
      </c>
      <c r="S10" s="49"/>
      <c r="T10" s="77" t="e">
        <f t="shared" si="1"/>
        <v>#N/A</v>
      </c>
    </row>
    <row r="11" spans="1:20" x14ac:dyDescent="0.3">
      <c r="A11" s="18"/>
      <c r="B11" s="79" t="s">
        <v>186</v>
      </c>
      <c r="C11" s="244">
        <f>IF('overzicht alle'!F19="uitstekend",3,IF('overzicht alle'!F19="beter",2,IF('overzicht alle'!F19="goed",1,IF('overzicht alle'!F19="/",0,0))))</f>
        <v>1</v>
      </c>
      <c r="D11" s="244">
        <v>3</v>
      </c>
      <c r="E11" s="244" t="e">
        <f>VLOOKUP('CONCEPT AFSTEMMING'!K25,'Prep Radar'!$J$5:$K$9,2,FALSE)</f>
        <v>#N/A</v>
      </c>
      <c r="F11" s="244" t="e">
        <f>VLOOKUP('EVALUATIE 1'!K25,'Prep Radar'!$J$5:$K$9,2,FALSE)</f>
        <v>#N/A</v>
      </c>
      <c r="G11" s="244" t="e">
        <f>VLOOKUP('EVALUATIE 2'!K25,'Prep Radar'!$J$5:$K$9,2,FALSE)</f>
        <v>#N/A</v>
      </c>
      <c r="H11" s="244" t="e">
        <f>VLOOKUP('EVALUATIE 3'!K25,'Prep Radar'!$J$5:$K$9,2,FALSE)</f>
        <v>#N/A</v>
      </c>
      <c r="I11" s="15"/>
      <c r="J11" s="52"/>
      <c r="K11" s="48"/>
      <c r="L11" s="18"/>
      <c r="M11" s="87" t="str">
        <f>B11</f>
        <v xml:space="preserve">Participatie project </v>
      </c>
      <c r="N11" s="92">
        <v>3.5</v>
      </c>
      <c r="O11" s="93">
        <v>2.5</v>
      </c>
      <c r="P11" s="93">
        <v>1.5</v>
      </c>
      <c r="Q11" s="93">
        <v>0.5</v>
      </c>
      <c r="R11" s="49" t="e">
        <f>INDEX(E11:H11,1,MATCH(radardiagram!$D$2,$J$17:$J$20,0))</f>
        <v>#N/A</v>
      </c>
      <c r="S11" s="49"/>
      <c r="T11" s="77" t="e">
        <f t="shared" si="1"/>
        <v>#N/A</v>
      </c>
    </row>
    <row r="12" spans="1:20" x14ac:dyDescent="0.3">
      <c r="A12" s="18"/>
      <c r="B12" s="80"/>
      <c r="C12" s="245"/>
      <c r="D12" s="245"/>
      <c r="E12" s="245"/>
      <c r="F12" s="245"/>
      <c r="G12" s="245"/>
      <c r="H12" s="245"/>
      <c r="I12" s="15"/>
      <c r="J12" s="52"/>
      <c r="K12" s="48"/>
      <c r="L12" s="18"/>
      <c r="M12" s="87"/>
      <c r="N12" s="92"/>
      <c r="O12" s="93"/>
      <c r="P12" s="93"/>
      <c r="Q12" s="93"/>
      <c r="R12" s="49"/>
      <c r="S12" s="49"/>
      <c r="T12" s="77"/>
    </row>
    <row r="13" spans="1:20" x14ac:dyDescent="0.3">
      <c r="A13" s="18"/>
      <c r="B13" s="61" t="s">
        <v>153</v>
      </c>
      <c r="C13" s="243"/>
      <c r="D13" s="243"/>
      <c r="E13" s="243"/>
      <c r="F13" s="243"/>
      <c r="G13" s="243"/>
      <c r="H13" s="243"/>
      <c r="I13" s="15"/>
      <c r="J13" s="52"/>
      <c r="K13" s="48"/>
      <c r="L13" s="18"/>
      <c r="M13" s="94" t="str">
        <f>B13</f>
        <v>SITE</v>
      </c>
      <c r="N13" s="98" t="s">
        <v>114</v>
      </c>
      <c r="O13" s="99" t="s">
        <v>115</v>
      </c>
      <c r="P13" s="99" t="s">
        <v>116</v>
      </c>
      <c r="Q13" s="99" t="s">
        <v>117</v>
      </c>
      <c r="R13" s="84" t="s">
        <v>198</v>
      </c>
      <c r="S13" s="84"/>
      <c r="T13" s="85"/>
    </row>
    <row r="14" spans="1:20" x14ac:dyDescent="0.3">
      <c r="A14" s="18"/>
      <c r="B14" s="80" t="s">
        <v>203</v>
      </c>
      <c r="C14" s="244">
        <f>IF('overzicht alle'!F24="uitstekend",3,IF('overzicht alle'!F24="beter",2,IF('overzicht alle'!F24="goed",1,IF('overzicht alle'!F24="/",0,0))))</f>
        <v>1</v>
      </c>
      <c r="D14" s="245">
        <v>3</v>
      </c>
      <c r="E14" s="245" t="e">
        <f>VLOOKUP('CONCEPT AFSTEMMING'!K31,'Prep Radar'!$J$5:$K$9,2,FALSE)</f>
        <v>#N/A</v>
      </c>
      <c r="F14" s="245" t="e">
        <f>VLOOKUP('EVALUATIE 1'!K31,'Prep Radar'!$J$5:$K$9,2,FALSE)</f>
        <v>#N/A</v>
      </c>
      <c r="G14" s="245" t="e">
        <f>VLOOKUP('EVALUATIE 2'!K31,'Prep Radar'!$J$5:$K$9,2,FALSE)</f>
        <v>#N/A</v>
      </c>
      <c r="H14" s="245" t="e">
        <f>VLOOKUP('EVALUATIE 3'!K31,'Prep Radar'!$J$5:$K$9,2,FALSE)</f>
        <v>#N/A</v>
      </c>
      <c r="I14" s="15"/>
      <c r="J14" s="52"/>
      <c r="K14" s="48"/>
      <c r="L14" s="18"/>
      <c r="M14" s="87" t="str">
        <f>B14</f>
        <v>Met het openbaar vervoer</v>
      </c>
      <c r="N14" s="90">
        <v>3.5</v>
      </c>
      <c r="O14" s="91">
        <v>2.5</v>
      </c>
      <c r="P14" s="91">
        <v>1.5</v>
      </c>
      <c r="Q14" s="91">
        <v>0.5</v>
      </c>
      <c r="R14" s="49" t="e">
        <f>INDEX(E14:H14,1,MATCH(radardiagram!$D$2,$J$17:$J$20,0))</f>
        <v>#N/A</v>
      </c>
      <c r="S14" s="49"/>
      <c r="T14" s="77" t="e">
        <f t="shared" ref="T14:T23" si="2">INDEX($J$5:$J$9,MATCH(R14,$K$5:$K$9,0),1)</f>
        <v>#N/A</v>
      </c>
    </row>
    <row r="15" spans="1:20" x14ac:dyDescent="0.3">
      <c r="A15" s="18"/>
      <c r="B15" s="80" t="s">
        <v>210</v>
      </c>
      <c r="C15" s="244">
        <f>IF('overzicht alle'!F27="uitstekend",3,IF('overzicht alle'!F27="beter",2,IF('overzicht alle'!F27="goed",1,IF('overzicht alle'!F27="/",0,0))))</f>
        <v>2</v>
      </c>
      <c r="D15" s="245">
        <v>3</v>
      </c>
      <c r="E15" s="245" t="e">
        <f>VLOOKUP('CONCEPT AFSTEMMING'!K35,'Prep Radar'!$J$5:$K$9,2,FALSE)</f>
        <v>#N/A</v>
      </c>
      <c r="F15" s="245" t="e">
        <f>VLOOKUP('EVALUATIE 1'!K35,'Prep Radar'!$J$5:$K$9,2,FALSE)</f>
        <v>#N/A</v>
      </c>
      <c r="G15" s="245" t="e">
        <f>VLOOKUP('EVALUATIE 2'!K35,'Prep Radar'!$J$5:$K$9,2,FALSE)</f>
        <v>#N/A</v>
      </c>
      <c r="H15" s="245" t="e">
        <f>VLOOKUP('EVALUATIE 3'!K35,'Prep Radar'!$J$5:$K$9,2,FALSE)</f>
        <v>#N/A</v>
      </c>
      <c r="I15" s="18"/>
      <c r="J15" s="52"/>
      <c r="K15" s="48"/>
      <c r="L15" s="18"/>
      <c r="M15" s="87" t="str">
        <f t="shared" ref="M15:M23" si="3">B15</f>
        <v>Met de fiets</v>
      </c>
      <c r="N15" s="92">
        <v>3.5</v>
      </c>
      <c r="O15" s="93">
        <v>2.5</v>
      </c>
      <c r="P15" s="93">
        <v>1.5</v>
      </c>
      <c r="Q15" s="93">
        <v>0.5</v>
      </c>
      <c r="R15" s="49" t="e">
        <f>INDEX(E15:H15,1,MATCH(radardiagram!$D$2,$J$17:$J$20,0))</f>
        <v>#N/A</v>
      </c>
      <c r="S15" s="49"/>
      <c r="T15" s="77" t="e">
        <f t="shared" si="2"/>
        <v>#N/A</v>
      </c>
    </row>
    <row r="16" spans="1:20" x14ac:dyDescent="0.3">
      <c r="A16" s="18"/>
      <c r="B16" s="80" t="s">
        <v>217</v>
      </c>
      <c r="C16" s="244">
        <f>IF('overzicht alle'!F30="uitstekend",3,IF('overzicht alle'!F30="beter",2,IF('overzicht alle'!F30="goed",1,IF('overzicht alle'!F30="/",0,0))))</f>
        <v>2</v>
      </c>
      <c r="D16" s="245">
        <v>3</v>
      </c>
      <c r="E16" s="245" t="e">
        <f>VLOOKUP('CONCEPT AFSTEMMING'!K42,'Prep Radar'!$J$5:$K$9,2,FALSE)</f>
        <v>#N/A</v>
      </c>
      <c r="F16" s="245" t="e">
        <f>VLOOKUP('EVALUATIE 1'!K42,'Prep Radar'!$J$5:$K$9,2,FALSE)</f>
        <v>#N/A</v>
      </c>
      <c r="G16" s="245" t="e">
        <f>VLOOKUP('EVALUATIE 2'!K42,'Prep Radar'!$J$5:$K$9,2,FALSE)</f>
        <v>#N/A</v>
      </c>
      <c r="H16" s="245" t="e">
        <f>VLOOKUP('EVALUATIE 3'!K42,'Prep Radar'!$J$5:$K$9,2,FALSE)</f>
        <v>#N/A</v>
      </c>
      <c r="I16" s="18"/>
      <c r="J16" s="45" t="s">
        <v>97</v>
      </c>
      <c r="K16" s="45" t="s">
        <v>108</v>
      </c>
      <c r="L16" s="18"/>
      <c r="M16" s="87" t="str">
        <f t="shared" si="3"/>
        <v>Te voet</v>
      </c>
      <c r="N16" s="92">
        <v>3.5</v>
      </c>
      <c r="O16" s="93">
        <v>2.5</v>
      </c>
      <c r="P16" s="93">
        <v>1.5</v>
      </c>
      <c r="Q16" s="93">
        <v>0.5</v>
      </c>
      <c r="R16" s="49" t="e">
        <f>INDEX(E16:H16,1,MATCH(radardiagram!$D$2,$J$17:$J$20,0))</f>
        <v>#N/A</v>
      </c>
      <c r="S16" s="49"/>
      <c r="T16" s="77" t="e">
        <f t="shared" si="2"/>
        <v>#N/A</v>
      </c>
    </row>
    <row r="17" spans="1:20" x14ac:dyDescent="0.3">
      <c r="A17" s="18"/>
      <c r="B17" s="80" t="s">
        <v>221</v>
      </c>
      <c r="C17" s="244">
        <f>IF('overzicht alle'!F32="uitstekend",3,IF('overzicht alle'!F32="beter",2,IF('overzicht alle'!F32="goed",1,IF('overzicht alle'!F32="/",0,0))))</f>
        <v>1</v>
      </c>
      <c r="D17" s="245">
        <v>3</v>
      </c>
      <c r="E17" s="245" t="e">
        <f>VLOOKUP('CONCEPT AFSTEMMING'!K45,'Prep Radar'!$J$5:$K$9,2,FALSE)</f>
        <v>#N/A</v>
      </c>
      <c r="F17" s="245" t="e">
        <f>VLOOKUP('EVALUATIE 1'!K45,'Prep Radar'!$J$5:$K$9,2,FALSE)</f>
        <v>#N/A</v>
      </c>
      <c r="G17" s="245" t="e">
        <f>VLOOKUP('EVALUATIE 2'!K45,'Prep Radar'!$J$5:$K$9,2,FALSE)</f>
        <v>#N/A</v>
      </c>
      <c r="H17" s="245" t="e">
        <f>VLOOKUP('EVALUATIE 3'!K45,'Prep Radar'!$J$5:$K$9,2,FALSE)</f>
        <v>#N/A</v>
      </c>
      <c r="I17" s="18"/>
      <c r="J17" s="222" t="s">
        <v>504</v>
      </c>
      <c r="K17" s="53">
        <v>1</v>
      </c>
      <c r="L17" s="18"/>
      <c r="M17" s="87" t="str">
        <f t="shared" si="3"/>
        <v>Met de auto of moto</v>
      </c>
      <c r="N17" s="92">
        <v>3.5</v>
      </c>
      <c r="O17" s="93">
        <v>2.5</v>
      </c>
      <c r="P17" s="93">
        <v>1.5</v>
      </c>
      <c r="Q17" s="93">
        <v>0.5</v>
      </c>
      <c r="R17" s="49" t="e">
        <f>INDEX(E17:H17,1,MATCH(radardiagram!$D$2,$J$17:$J$20,0))</f>
        <v>#N/A</v>
      </c>
      <c r="S17" s="49"/>
      <c r="T17" s="77" t="e">
        <f t="shared" si="2"/>
        <v>#N/A</v>
      </c>
    </row>
    <row r="18" spans="1:20" x14ac:dyDescent="0.3">
      <c r="A18" s="18"/>
      <c r="B18" s="80" t="s">
        <v>225</v>
      </c>
      <c r="C18" s="244">
        <f>IF('overzicht alle'!F35="uitstekend",3,IF('overzicht alle'!F35="beter",2,IF('overzicht alle'!F35="goed",1,IF('overzicht alle'!F35="/",0,0))))</f>
        <v>1</v>
      </c>
      <c r="D18" s="245">
        <v>3</v>
      </c>
      <c r="E18" s="245" t="e">
        <f>VLOOKUP('CONCEPT AFSTEMMING'!K52,'Prep Radar'!$J$5:$K$9,2,FALSE)</f>
        <v>#N/A</v>
      </c>
      <c r="F18" s="245" t="e">
        <f>VLOOKUP('EVALUATIE 1'!K52,'Prep Radar'!$J$5:$K$9,2,FALSE)</f>
        <v>#N/A</v>
      </c>
      <c r="G18" s="245" t="e">
        <f>VLOOKUP('EVALUATIE 2'!K52,'Prep Radar'!$J$5:$K$9,2,FALSE)</f>
        <v>#N/A</v>
      </c>
      <c r="H18" s="245" t="e">
        <f>VLOOKUP('EVALUATIE 3'!K52,'Prep Radar'!$J$5:$K$9,2,FALSE)</f>
        <v>#N/A</v>
      </c>
      <c r="I18" s="18"/>
      <c r="J18" s="223" t="s">
        <v>505</v>
      </c>
      <c r="K18" s="55">
        <v>2</v>
      </c>
      <c r="L18" s="18"/>
      <c r="M18" s="87" t="str">
        <f t="shared" si="3"/>
        <v>Ruimtelijke kwaliteit</v>
      </c>
      <c r="N18" s="92">
        <v>3.5</v>
      </c>
      <c r="O18" s="93">
        <v>2.5</v>
      </c>
      <c r="P18" s="93">
        <v>1.5</v>
      </c>
      <c r="Q18" s="93">
        <v>0.5</v>
      </c>
      <c r="R18" s="49" t="e">
        <f>INDEX(E18:H18,1,MATCH(radardiagram!$D$2,$J$17:$J$20,0))</f>
        <v>#N/A</v>
      </c>
      <c r="S18" s="49"/>
      <c r="T18" s="77" t="e">
        <f t="shared" si="2"/>
        <v>#N/A</v>
      </c>
    </row>
    <row r="19" spans="1:20" x14ac:dyDescent="0.3">
      <c r="A19" s="18"/>
      <c r="B19" s="80" t="s">
        <v>236</v>
      </c>
      <c r="C19" s="244">
        <f>IF('overzicht alle'!F39="uitstekend",3,IF('overzicht alle'!F39="beter",2,IF('overzicht alle'!F39="goed",1,IF('overzicht alle'!F39="/",0,0))))</f>
        <v>1</v>
      </c>
      <c r="D19" s="245">
        <v>3</v>
      </c>
      <c r="E19" s="245" t="e">
        <f>VLOOKUP('CONCEPT AFSTEMMING'!K57,'Prep Radar'!$J$5:$K$9,2,FALSE)</f>
        <v>#N/A</v>
      </c>
      <c r="F19" s="245" t="e">
        <f>VLOOKUP('EVALUATIE 1'!K57,'Prep Radar'!$J$5:$K$9,2,FALSE)</f>
        <v>#N/A</v>
      </c>
      <c r="G19" s="245" t="e">
        <f>VLOOKUP('EVALUATIE 2'!K57,'Prep Radar'!$J$5:$K$9,2,FALSE)</f>
        <v>#N/A</v>
      </c>
      <c r="H19" s="245" t="e">
        <f>VLOOKUP('EVALUATIE 3'!K57,'Prep Radar'!$J$5:$K$9,2,FALSE)</f>
        <v>#N/A</v>
      </c>
      <c r="I19" s="18"/>
      <c r="J19" s="223" t="s">
        <v>506</v>
      </c>
      <c r="K19" s="54">
        <v>3</v>
      </c>
      <c r="L19" s="18"/>
      <c r="M19" s="87" t="str">
        <f t="shared" si="3"/>
        <v>Bodem- en ruimtegebruik</v>
      </c>
      <c r="N19" s="92">
        <v>3.5</v>
      </c>
      <c r="O19" s="93">
        <v>2.5</v>
      </c>
      <c r="P19" s="93">
        <v>1.5</v>
      </c>
      <c r="Q19" s="93">
        <v>0.5</v>
      </c>
      <c r="R19" s="49" t="e">
        <f>INDEX(E19:H19,1,MATCH(radardiagram!$D$2,$J$17:$J$20,0))</f>
        <v>#N/A</v>
      </c>
      <c r="S19" s="49"/>
      <c r="T19" s="77" t="e">
        <f t="shared" si="2"/>
        <v>#N/A</v>
      </c>
    </row>
    <row r="20" spans="1:20" x14ac:dyDescent="0.3">
      <c r="A20" s="18"/>
      <c r="B20" s="80" t="s">
        <v>239</v>
      </c>
      <c r="C20" s="244">
        <f>IF('overzicht alle'!F41="uitstekend",3,IF('overzicht alle'!F41="beter",2,IF('overzicht alle'!F41="goed",1,IF('overzicht alle'!F41="/",0,0))))</f>
        <v>1</v>
      </c>
      <c r="D20" s="245">
        <v>3</v>
      </c>
      <c r="E20" s="245" t="e">
        <f>VLOOKUP('CONCEPT AFSTEMMING'!K60,'Prep Radar'!$J$5:$K$9,2,FALSE)</f>
        <v>#N/A</v>
      </c>
      <c r="F20" s="245" t="e">
        <f>VLOOKUP('EVALUATIE 1'!K60,'Prep Radar'!$J$5:$K$9,2,FALSE)</f>
        <v>#N/A</v>
      </c>
      <c r="G20" s="245" t="e">
        <f>VLOOKUP('EVALUATIE 2'!K60,'Prep Radar'!$J$5:$K$9,2,FALSE)</f>
        <v>#N/A</v>
      </c>
      <c r="H20" s="245" t="e">
        <f>VLOOKUP('EVALUATIE 3'!K60,'Prep Radar'!$J$5:$K$9,2,FALSE)</f>
        <v>#N/A</v>
      </c>
      <c r="I20" s="18"/>
      <c r="J20" s="224" t="s">
        <v>507</v>
      </c>
      <c r="K20" s="56">
        <v>4</v>
      </c>
      <c r="L20" s="18"/>
      <c r="M20" s="87" t="str">
        <f t="shared" si="3"/>
        <v>Aantrekkelijkheid van de omgeving</v>
      </c>
      <c r="N20" s="92">
        <v>3.5</v>
      </c>
      <c r="O20" s="93">
        <v>2.5</v>
      </c>
      <c r="P20" s="93">
        <v>1.5</v>
      </c>
      <c r="Q20" s="93">
        <v>0.5</v>
      </c>
      <c r="R20" s="49" t="e">
        <f>INDEX(E20:H20,1,MATCH(radardiagram!$D$2,$J$17:$J$20,0))</f>
        <v>#N/A</v>
      </c>
      <c r="S20" s="49"/>
      <c r="T20" s="77" t="e">
        <f t="shared" si="2"/>
        <v>#N/A</v>
      </c>
    </row>
    <row r="21" spans="1:20" x14ac:dyDescent="0.3">
      <c r="A21" s="18"/>
      <c r="B21" s="80" t="s">
        <v>246</v>
      </c>
      <c r="C21" s="244">
        <f>IF('overzicht alle'!F44="uitstekend",3,IF('overzicht alle'!F44="beter",2,IF('overzicht alle'!F44="goed",1,IF('overzicht alle'!F44="/",0,0))))</f>
        <v>3</v>
      </c>
      <c r="D21" s="245">
        <v>3</v>
      </c>
      <c r="E21" s="245" t="e">
        <f>VLOOKUP('CONCEPT AFSTEMMING'!K64,'Prep Radar'!$J$5:$K$9,2,FALSE)</f>
        <v>#N/A</v>
      </c>
      <c r="F21" s="245" t="e">
        <f>VLOOKUP('EVALUATIE 1'!K64,'Prep Radar'!$J$5:$K$9,2,FALSE)</f>
        <v>#N/A</v>
      </c>
      <c r="G21" s="245" t="e">
        <f>VLOOKUP('EVALUATIE 2'!K64,'Prep Radar'!$J$5:$K$9,2,FALSE)</f>
        <v>#N/A</v>
      </c>
      <c r="H21" s="245" t="e">
        <f>VLOOKUP('EVALUATIE 3'!K64,'Prep Radar'!$J$5:$K$9,2,FALSE)</f>
        <v>#N/A</v>
      </c>
      <c r="I21" s="18"/>
      <c r="J21" s="52"/>
      <c r="K21" s="48"/>
      <c r="L21" s="18"/>
      <c r="M21" s="87" t="str">
        <f t="shared" si="3"/>
        <v>Overstromingsrisico</v>
      </c>
      <c r="N21" s="92">
        <v>3.5</v>
      </c>
      <c r="O21" s="93">
        <v>2.5</v>
      </c>
      <c r="P21" s="93">
        <v>1.5</v>
      </c>
      <c r="Q21" s="93">
        <v>0.5</v>
      </c>
      <c r="R21" s="49" t="e">
        <f>INDEX(E21:H21,1,MATCH(radardiagram!$D$2,$J$17:$J$20,0))</f>
        <v>#N/A</v>
      </c>
      <c r="S21" s="49"/>
      <c r="T21" s="77" t="e">
        <f t="shared" si="2"/>
        <v>#N/A</v>
      </c>
    </row>
    <row r="22" spans="1:20" x14ac:dyDescent="0.3">
      <c r="A22" s="18"/>
      <c r="B22" s="80" t="s">
        <v>251</v>
      </c>
      <c r="C22" s="244">
        <f>IF('overzicht alle'!F46="uitstekend",3,IF('overzicht alle'!F46="beter",2,IF('overzicht alle'!F46="goed",1,IF('overzicht alle'!F46="/",0,0))))</f>
        <v>1</v>
      </c>
      <c r="D22" s="245">
        <v>3</v>
      </c>
      <c r="E22" s="245" t="e">
        <f>VLOOKUP('CONCEPT AFSTEMMING'!K67,'Prep Radar'!$J$5:$K$9,2,FALSE)</f>
        <v>#N/A</v>
      </c>
      <c r="F22" s="245" t="e">
        <f>VLOOKUP('EVALUATIE 1'!K67,'Prep Radar'!$J$5:$K$9,2,FALSE)</f>
        <v>#N/A</v>
      </c>
      <c r="G22" s="245" t="e">
        <f>VLOOKUP('EVALUATIE 2'!K67,'Prep Radar'!$J$5:$K$9,2,FALSE)</f>
        <v>#N/A</v>
      </c>
      <c r="H22" s="245" t="e">
        <f>VLOOKUP('EVALUATIE 3'!K67,'Prep Radar'!$J$5:$K$9,2,FALSE)</f>
        <v>#N/A</v>
      </c>
      <c r="I22" s="18"/>
      <c r="J22" s="52"/>
      <c r="K22" s="48"/>
      <c r="L22" s="18"/>
      <c r="M22" s="87" t="str">
        <f t="shared" si="3"/>
        <v>Buitenluchtkwaliteit</v>
      </c>
      <c r="N22" s="92">
        <v>3.5</v>
      </c>
      <c r="O22" s="93">
        <v>2.5</v>
      </c>
      <c r="P22" s="93">
        <v>1.5</v>
      </c>
      <c r="Q22" s="93">
        <v>0.5</v>
      </c>
      <c r="R22" s="49" t="e">
        <f>INDEX(E22:H22,1,MATCH(radardiagram!$D$2,$J$17:$J$20,0))</f>
        <v>#N/A</v>
      </c>
      <c r="S22" s="49"/>
      <c r="T22" s="77" t="e">
        <f t="shared" si="2"/>
        <v>#N/A</v>
      </c>
    </row>
    <row r="23" spans="1:20" x14ac:dyDescent="0.3">
      <c r="A23" s="18"/>
      <c r="B23" s="80" t="s">
        <v>258</v>
      </c>
      <c r="C23" s="244">
        <f>IF('overzicht alle'!F49="uitstekend",3,IF('overzicht alle'!F49="beter",2,IF('overzicht alle'!F49="goed",1,IF('overzicht alle'!F49="/",0,0))))</f>
        <v>2</v>
      </c>
      <c r="D23" s="245">
        <v>3</v>
      </c>
      <c r="E23" s="245" t="e">
        <f>VLOOKUP('CONCEPT AFSTEMMING'!K74,'Prep Radar'!$J$5:$K$9,2,FALSE)</f>
        <v>#N/A</v>
      </c>
      <c r="F23" s="245" t="e">
        <f>VLOOKUP('EVALUATIE 1'!K74,'Prep Radar'!$J$5:$K$9,2,FALSE)</f>
        <v>#N/A</v>
      </c>
      <c r="G23" s="245" t="e">
        <f>VLOOKUP('EVALUATIE 2'!K74,'Prep Radar'!$J$5:$K$9,2,FALSE)</f>
        <v>#N/A</v>
      </c>
      <c r="H23" s="245" t="e">
        <f>VLOOKUP('EVALUATIE 3'!K74,'Prep Radar'!$J$5:$K$9,2,FALSE)</f>
        <v>#N/A</v>
      </c>
      <c r="I23" s="18"/>
      <c r="J23" s="52"/>
      <c r="K23" s="48"/>
      <c r="L23" s="18"/>
      <c r="M23" s="87" t="str">
        <f t="shared" si="3"/>
        <v xml:space="preserve">Buitengeluid </v>
      </c>
      <c r="N23" s="92">
        <v>3.5</v>
      </c>
      <c r="O23" s="93">
        <v>2.5</v>
      </c>
      <c r="P23" s="93">
        <v>1.5</v>
      </c>
      <c r="Q23" s="93">
        <v>0.5</v>
      </c>
      <c r="R23" s="49" t="e">
        <f>INDEX(E23:H23,1,MATCH(radardiagram!$D$2,$J$17:$J$20,0))</f>
        <v>#N/A</v>
      </c>
      <c r="S23" s="49"/>
      <c r="T23" s="77" t="e">
        <f t="shared" si="2"/>
        <v>#N/A</v>
      </c>
    </row>
    <row r="24" spans="1:20" x14ac:dyDescent="0.3">
      <c r="A24" s="18"/>
      <c r="B24" s="80"/>
      <c r="C24" s="245"/>
      <c r="D24" s="245"/>
      <c r="E24" s="245"/>
      <c r="F24" s="245"/>
      <c r="G24" s="245"/>
      <c r="H24" s="245"/>
      <c r="I24" s="18"/>
      <c r="J24" s="52"/>
      <c r="K24" s="48"/>
      <c r="L24" s="18"/>
      <c r="M24" s="87"/>
      <c r="N24" s="92"/>
      <c r="O24" s="93"/>
      <c r="P24" s="93"/>
      <c r="Q24" s="93"/>
      <c r="R24" s="49"/>
      <c r="S24" s="49"/>
      <c r="T24" s="77"/>
    </row>
    <row r="25" spans="1:20" x14ac:dyDescent="0.3">
      <c r="A25" s="18"/>
      <c r="B25" s="61" t="s">
        <v>2</v>
      </c>
      <c r="C25" s="243"/>
      <c r="D25" s="243"/>
      <c r="E25" s="243"/>
      <c r="F25" s="243"/>
      <c r="G25" s="243"/>
      <c r="H25" s="243"/>
      <c r="I25" s="18"/>
      <c r="J25" s="52"/>
      <c r="K25" s="48"/>
      <c r="L25" s="18"/>
      <c r="M25" s="94" t="str">
        <f t="shared" ref="M25:M30" si="4">B25</f>
        <v>PEOPLE</v>
      </c>
      <c r="N25" s="98" t="s">
        <v>114</v>
      </c>
      <c r="O25" s="99" t="s">
        <v>115</v>
      </c>
      <c r="P25" s="99" t="s">
        <v>116</v>
      </c>
      <c r="Q25" s="99" t="s">
        <v>117</v>
      </c>
      <c r="R25" s="84" t="s">
        <v>198</v>
      </c>
      <c r="S25" s="84"/>
      <c r="T25" s="85"/>
    </row>
    <row r="26" spans="1:20" x14ac:dyDescent="0.3">
      <c r="A26" s="18"/>
      <c r="B26" s="79" t="s">
        <v>32</v>
      </c>
      <c r="C26" s="244">
        <f>IF('overzicht alle'!F53="uitstekend",3,IF('overzicht alle'!F53="beter",2,IF('overzicht alle'!F53="goed",1,IF('overzicht alle'!F53="/",0,0))))</f>
        <v>3</v>
      </c>
      <c r="D26" s="244">
        <v>3</v>
      </c>
      <c r="E26" s="244" t="e">
        <f>VLOOKUP('CONCEPT AFSTEMMING'!K79,'Prep Radar'!$J$5:$K$9,2,FALSE)</f>
        <v>#N/A</v>
      </c>
      <c r="F26" s="244" t="e">
        <f>VLOOKUP('EVALUATIE 1'!K79,'Prep Radar'!$J$5:$K$9,2,FALSE)</f>
        <v>#N/A</v>
      </c>
      <c r="G26" s="244" t="e">
        <f>VLOOKUP('EVALUATIE 2'!K79,'Prep Radar'!$J$5:$K$9,2,FALSE)</f>
        <v>#N/A</v>
      </c>
      <c r="H26" s="245" t="e">
        <f>VLOOKUP('EVALUATIE 3'!K79,'Prep Radar'!$J$5:$K$9,2,FALSE)</f>
        <v>#N/A</v>
      </c>
      <c r="I26" s="18"/>
      <c r="J26" s="45" t="s">
        <v>95</v>
      </c>
      <c r="K26" s="45" t="s">
        <v>96</v>
      </c>
      <c r="L26" s="18"/>
      <c r="M26" s="87" t="str">
        <f t="shared" si="4"/>
        <v>Akoestiek</v>
      </c>
      <c r="N26" s="90">
        <v>3.5</v>
      </c>
      <c r="O26" s="91">
        <v>2.5</v>
      </c>
      <c r="P26" s="91">
        <v>1.5</v>
      </c>
      <c r="Q26" s="91">
        <v>0.5</v>
      </c>
      <c r="R26" s="49" t="e">
        <f>INDEX(E26:H26,1,MATCH(radardiagram!$D$2,$J$17:$J$20,0))</f>
        <v>#N/A</v>
      </c>
      <c r="S26" s="49"/>
      <c r="T26" s="77" t="e">
        <f t="shared" ref="T26:T36" si="5">INDEX($J$5:$J$9,MATCH(R26,$K$5:$K$9,0),1)</f>
        <v>#N/A</v>
      </c>
    </row>
    <row r="27" spans="1:20" x14ac:dyDescent="0.3">
      <c r="A27" s="18"/>
      <c r="B27" s="79" t="s">
        <v>33</v>
      </c>
      <c r="C27" s="244">
        <f>IF('overzicht alle'!F62="uitstekend",3,IF('overzicht alle'!F62="beter",2,IF('overzicht alle'!F62="goed",1,IF('overzicht alle'!F62="/",0,0))))</f>
        <v>2</v>
      </c>
      <c r="D27" s="244">
        <v>3</v>
      </c>
      <c r="E27" s="244" t="e">
        <f>VLOOKUP('CONCEPT AFSTEMMING'!K89,'Prep Radar'!$J$5:$K$9,2,FALSE)</f>
        <v>#N/A</v>
      </c>
      <c r="F27" s="244" t="e">
        <f>VLOOKUP('EVALUATIE 1'!K89,'Prep Radar'!$J$5:$K$9,2,FALSE)</f>
        <v>#N/A</v>
      </c>
      <c r="G27" s="244" t="e">
        <f>VLOOKUP('EVALUATIE 2'!K89,'Prep Radar'!$J$5:$K$9,2,FALSE)</f>
        <v>#N/A</v>
      </c>
      <c r="H27" s="245" t="e">
        <f>VLOOKUP('EVALUATIE 3'!K89,'Prep Radar'!$J$5:$K$9,2,FALSE)</f>
        <v>#N/A</v>
      </c>
      <c r="I27" s="18"/>
      <c r="J27" s="46" t="s">
        <v>43</v>
      </c>
      <c r="K27" s="47">
        <v>2</v>
      </c>
      <c r="L27" s="18"/>
      <c r="M27" s="87" t="str">
        <f t="shared" si="4"/>
        <v>Thermisch comfort</v>
      </c>
      <c r="N27" s="92">
        <v>3.5</v>
      </c>
      <c r="O27" s="93">
        <v>2.5</v>
      </c>
      <c r="P27" s="93">
        <v>1.5</v>
      </c>
      <c r="Q27" s="93">
        <v>0.5</v>
      </c>
      <c r="R27" s="49" t="e">
        <f>INDEX(E27:H27,1,MATCH(radardiagram!$D$2,$J$17:$J$20,0))</f>
        <v>#N/A</v>
      </c>
      <c r="S27" s="49"/>
      <c r="T27" s="77" t="e">
        <f t="shared" si="5"/>
        <v>#N/A</v>
      </c>
    </row>
    <row r="28" spans="1:20" x14ac:dyDescent="0.3">
      <c r="A28" s="18"/>
      <c r="B28" s="79" t="s">
        <v>34</v>
      </c>
      <c r="C28" s="244">
        <f>IF('overzicht alle'!F67="uitstekend",3,IF('overzicht alle'!F67="beter",2,IF('overzicht alle'!F67="goed",1,IF('overzicht alle'!F67="/",0,0))))</f>
        <v>2</v>
      </c>
      <c r="D28" s="244">
        <v>3</v>
      </c>
      <c r="E28" s="244" t="e">
        <f>VLOOKUP('CONCEPT AFSTEMMING'!K95,'Prep Radar'!$J$5:$K$9,2,FALSE)</f>
        <v>#N/A</v>
      </c>
      <c r="F28" s="244" t="e">
        <f>VLOOKUP('EVALUATIE 1'!K95,'Prep Radar'!$J$5:$K$9,2,FALSE)</f>
        <v>#N/A</v>
      </c>
      <c r="G28" s="244" t="e">
        <f>VLOOKUP('EVALUATIE 2'!K95,'Prep Radar'!$J$5:$K$9,2,FALSE)</f>
        <v>#N/A</v>
      </c>
      <c r="H28" s="245" t="e">
        <f>VLOOKUP('EVALUATIE 3'!K95,'Prep Radar'!$J$5:$K$9,2,FALSE)</f>
        <v>#N/A</v>
      </c>
      <c r="I28" s="18"/>
      <c r="J28" s="50" t="s">
        <v>28</v>
      </c>
      <c r="K28" s="51">
        <v>1</v>
      </c>
      <c r="L28" s="18"/>
      <c r="M28" s="87" t="str">
        <f t="shared" si="4"/>
        <v>Binnenluchtkwaliteit</v>
      </c>
      <c r="N28" s="92">
        <v>3.5</v>
      </c>
      <c r="O28" s="93">
        <v>2.5</v>
      </c>
      <c r="P28" s="93">
        <v>1.5</v>
      </c>
      <c r="Q28" s="93">
        <v>0.5</v>
      </c>
      <c r="R28" s="49" t="e">
        <f>INDEX(E28:H28,1,MATCH(radardiagram!$D$2,$J$17:$J$20,0))</f>
        <v>#N/A</v>
      </c>
      <c r="S28" s="49"/>
      <c r="T28" s="77" t="e">
        <f t="shared" si="5"/>
        <v>#N/A</v>
      </c>
    </row>
    <row r="29" spans="1:20" x14ac:dyDescent="0.3">
      <c r="A29" s="18"/>
      <c r="B29" s="79" t="s">
        <v>35</v>
      </c>
      <c r="C29" s="244">
        <f>IF('overzicht alle'!F73="uitstekend",3,IF('overzicht alle'!F73="beter",2,IF('overzicht alle'!F73="goed",1,IF('overzicht alle'!F73="/",0,0))))</f>
        <v>2</v>
      </c>
      <c r="D29" s="244">
        <v>3</v>
      </c>
      <c r="E29" s="244" t="e">
        <f>VLOOKUP('CONCEPT AFSTEMMING'!K112,'Prep Radar'!$J$5:$K$9,2,FALSE)</f>
        <v>#N/A</v>
      </c>
      <c r="F29" s="244" t="e">
        <f>VLOOKUP('EVALUATIE 1'!K112,'Prep Radar'!$J$5:$K$9,2,FALSE)</f>
        <v>#N/A</v>
      </c>
      <c r="G29" s="244" t="e">
        <f>VLOOKUP('EVALUATIE 2'!K112,'Prep Radar'!$J$5:$K$9,2,FALSE)</f>
        <v>#N/A</v>
      </c>
      <c r="H29" s="245" t="e">
        <f>VLOOKUP('EVALUATIE 3'!K112,'Prep Radar'!$J$5:$K$9,2,FALSE)</f>
        <v>#N/A</v>
      </c>
      <c r="I29" s="18"/>
      <c r="J29" s="50" t="s">
        <v>29</v>
      </c>
      <c r="K29" s="51">
        <v>3</v>
      </c>
      <c r="L29" s="18"/>
      <c r="M29" s="87" t="str">
        <f t="shared" si="4"/>
        <v>Visueel comfort</v>
      </c>
      <c r="N29" s="92">
        <v>3.5</v>
      </c>
      <c r="O29" s="93">
        <v>2.5</v>
      </c>
      <c r="P29" s="93">
        <v>1.5</v>
      </c>
      <c r="Q29" s="93">
        <v>0.5</v>
      </c>
      <c r="R29" s="49" t="e">
        <f>INDEX(E29:H29,1,MATCH(radardiagram!$D$2,$J$17:$J$20,0))</f>
        <v>#N/A</v>
      </c>
      <c r="S29" s="49"/>
      <c r="T29" s="77" t="e">
        <f t="shared" si="5"/>
        <v>#N/A</v>
      </c>
    </row>
    <row r="30" spans="1:20" x14ac:dyDescent="0.3">
      <c r="A30" s="18"/>
      <c r="B30" s="79" t="s">
        <v>545</v>
      </c>
      <c r="C30" s="244">
        <f>IF('overzicht alle'!F84="uitstekend",3,IF('overzicht alle'!F84="beter",2,IF('overzicht alle'!F84="goed",1,IF('overzicht alle'!F84="/",0,0))))</f>
        <v>3</v>
      </c>
      <c r="D30" s="244">
        <v>3</v>
      </c>
      <c r="E30" s="244" t="e">
        <f>VLOOKUP('CONCEPT AFSTEMMING'!K124,'Prep Radar'!$J$5:$K$9,2,FALSE)</f>
        <v>#N/A</v>
      </c>
      <c r="F30" s="244" t="e">
        <f>VLOOKUP('EVALUATIE 1'!K124,'Prep Radar'!$J$5:$K$9,2,FALSE)</f>
        <v>#N/A</v>
      </c>
      <c r="G30" s="244" t="e">
        <f>VLOOKUP('EVALUATIE 2'!K124,'Prep Radar'!$J$5:$K$9,2,FALSE)</f>
        <v>#N/A</v>
      </c>
      <c r="H30" s="245" t="e">
        <f>VLOOKUP('EVALUATIE 3'!K124,'Prep Radar'!$J$5:$K$9,2,FALSE)</f>
        <v>#N/A</v>
      </c>
      <c r="I30" s="18"/>
      <c r="J30" s="50" t="s">
        <v>39</v>
      </c>
      <c r="K30" s="51">
        <v>0</v>
      </c>
      <c r="L30" s="18"/>
      <c r="M30" s="87" t="str">
        <f t="shared" si="4"/>
        <v>Straling</v>
      </c>
      <c r="N30" s="92">
        <v>3.5</v>
      </c>
      <c r="O30" s="93">
        <v>2.5</v>
      </c>
      <c r="P30" s="93">
        <v>1.5</v>
      </c>
      <c r="Q30" s="93">
        <v>0.5</v>
      </c>
      <c r="R30" s="49" t="e">
        <f>INDEX(E30:H30,1,MATCH(radardiagram!$D$2,$J$17:$J$20,0))</f>
        <v>#N/A</v>
      </c>
      <c r="S30" s="49"/>
      <c r="T30" s="77" t="e">
        <f t="shared" si="5"/>
        <v>#N/A</v>
      </c>
    </row>
    <row r="31" spans="1:20" x14ac:dyDescent="0.3">
      <c r="A31" s="18"/>
      <c r="B31" s="79" t="s">
        <v>36</v>
      </c>
      <c r="C31" s="244">
        <f>IF('overzicht alle'!F86="uitstekend",3,IF('overzicht alle'!F86="beter",2,IF('overzicht alle'!F86="goed",1,IF('overzicht alle'!F86="/",0,0))))</f>
        <v>3</v>
      </c>
      <c r="D31" s="244">
        <v>3</v>
      </c>
      <c r="E31" s="244" t="e">
        <f>VLOOKUP('CONCEPT AFSTEMMING'!K127,'Prep Radar'!$J$5:$K$9,2,FALSE)</f>
        <v>#N/A</v>
      </c>
      <c r="F31" s="244" t="e">
        <f>VLOOKUP('EVALUATIE 1'!K127,'Prep Radar'!$J$5:$K$9,2,FALSE)</f>
        <v>#N/A</v>
      </c>
      <c r="G31" s="244" t="e">
        <f>VLOOKUP('EVALUATIE 2'!K127,'Prep Radar'!$J$5:$K$9,2,FALSE)</f>
        <v>#N/A</v>
      </c>
      <c r="H31" s="245" t="e">
        <f>VLOOKUP('EVALUATIE 3'!K127,'Prep Radar'!$J$5:$K$9,2,FALSE)</f>
        <v>#N/A</v>
      </c>
      <c r="I31" s="18"/>
      <c r="J31" s="75" t="s">
        <v>1</v>
      </c>
      <c r="K31" s="76">
        <v>3</v>
      </c>
      <c r="L31" s="18"/>
      <c r="M31" s="87" t="str">
        <f t="shared" ref="M31:M36" si="6">B31</f>
        <v>Erfgoedwaarde</v>
      </c>
      <c r="N31" s="92">
        <v>3.5</v>
      </c>
      <c r="O31" s="93">
        <v>2.5</v>
      </c>
      <c r="P31" s="93">
        <v>1.5</v>
      </c>
      <c r="Q31" s="93">
        <v>0.5</v>
      </c>
      <c r="R31" s="49" t="e">
        <f>INDEX(E31:H31,1,MATCH(radardiagram!$D$2,$J$17:$J$20,0))</f>
        <v>#N/A</v>
      </c>
      <c r="S31" s="49"/>
      <c r="T31" s="77" t="e">
        <f t="shared" si="5"/>
        <v>#N/A</v>
      </c>
    </row>
    <row r="32" spans="1:20" x14ac:dyDescent="0.3">
      <c r="A32" s="18"/>
      <c r="B32" s="79" t="s">
        <v>37</v>
      </c>
      <c r="C32" s="244">
        <f>IF('overzicht alle'!F89="uitstekend",3,IF('overzicht alle'!F89="beter",2,IF('overzicht alle'!F89="goed",1,IF('overzicht alle'!F89="/",0,0))))</f>
        <v>2</v>
      </c>
      <c r="D32" s="244">
        <v>3</v>
      </c>
      <c r="E32" s="244" t="e">
        <f>VLOOKUP('CONCEPT AFSTEMMING'!K131,'Prep Radar'!$J$5:$K$9,2,FALSE)</f>
        <v>#N/A</v>
      </c>
      <c r="F32" s="244" t="e">
        <f>VLOOKUP('EVALUATIE 1'!K131,'Prep Radar'!$J$5:$K$9,2,FALSE)</f>
        <v>#N/A</v>
      </c>
      <c r="G32" s="244" t="e">
        <f>VLOOKUP('EVALUATIE 2'!K131,'Prep Radar'!$J$5:$K$9,2,FALSE)</f>
        <v>#N/A</v>
      </c>
      <c r="H32" s="245" t="e">
        <f>VLOOKUP('EVALUATIE 3'!K131,'Prep Radar'!$J$5:$K$9,2,FALSE)</f>
        <v>#N/A</v>
      </c>
      <c r="I32" s="18"/>
      <c r="J32" s="52"/>
      <c r="K32" s="48"/>
      <c r="L32" s="18"/>
      <c r="M32" s="87" t="str">
        <f t="shared" si="6"/>
        <v>Sociaal veilig ontwerpen</v>
      </c>
      <c r="N32" s="92">
        <v>3.5</v>
      </c>
      <c r="O32" s="93">
        <v>2.5</v>
      </c>
      <c r="P32" s="93">
        <v>1.5</v>
      </c>
      <c r="Q32" s="93">
        <v>0.5</v>
      </c>
      <c r="R32" s="49" t="e">
        <f>INDEX(E32:H32,1,MATCH(radardiagram!$D$2,$J$17:$J$20,0))</f>
        <v>#N/A</v>
      </c>
      <c r="S32" s="49"/>
      <c r="T32" s="77" t="e">
        <f t="shared" si="5"/>
        <v>#N/A</v>
      </c>
    </row>
    <row r="33" spans="1:20" x14ac:dyDescent="0.3">
      <c r="A33" s="18"/>
      <c r="B33" s="80" t="s">
        <v>316</v>
      </c>
      <c r="C33" s="244">
        <f>IF('overzicht alle'!F91="uitstekend",3,IF('overzicht alle'!F91="beter",2,IF('overzicht alle'!F91="goed",1,IF('overzicht alle'!F91="/",0,0))))</f>
        <v>2</v>
      </c>
      <c r="D33" s="245">
        <v>3</v>
      </c>
      <c r="E33" s="244" t="e">
        <f>VLOOKUP('CONCEPT AFSTEMMING'!K134,'Prep Radar'!$J$5:$K$9,2,FALSE)</f>
        <v>#N/A</v>
      </c>
      <c r="F33" s="244" t="e">
        <f>VLOOKUP('EVALUATIE 1'!K134,'Prep Radar'!$J$5:$K$9,2,FALSE)</f>
        <v>#N/A</v>
      </c>
      <c r="G33" s="244" t="e">
        <f>VLOOKUP('EVALUATIE 2'!K134,'Prep Radar'!$J$5:$K$9,2,FALSE)</f>
        <v>#N/A</v>
      </c>
      <c r="H33" s="245" t="e">
        <f>VLOOKUP('EVALUATIE 3'!K134,'Prep Radar'!$J$5:$K$9,2,FALSE)</f>
        <v>#N/A</v>
      </c>
      <c r="I33" s="18"/>
      <c r="J33" s="52"/>
      <c r="K33" s="48"/>
      <c r="L33" s="18"/>
      <c r="M33" s="87" t="str">
        <f t="shared" si="6"/>
        <v>integrale toegankelijkheid</v>
      </c>
      <c r="N33" s="92">
        <v>3.5</v>
      </c>
      <c r="O33" s="93">
        <v>2.5</v>
      </c>
      <c r="P33" s="93">
        <v>1.5</v>
      </c>
      <c r="Q33" s="93">
        <v>0.5</v>
      </c>
      <c r="R33" s="49" t="e">
        <f>INDEX(E33:H33,1,MATCH(radardiagram!$D$2,$J$17:$J$20,0))</f>
        <v>#N/A</v>
      </c>
      <c r="S33" s="49"/>
      <c r="T33" s="77" t="e">
        <f t="shared" si="5"/>
        <v>#N/A</v>
      </c>
    </row>
    <row r="34" spans="1:20" x14ac:dyDescent="0.3">
      <c r="A34" s="18"/>
      <c r="B34" s="80" t="s">
        <v>38</v>
      </c>
      <c r="C34" s="345">
        <f>IF('overzicht alle'!F94="uitstekend",3,IF('overzicht alle'!F94="beter",2,IF('overzicht alle'!F94="goed",1,IF('overzicht alle'!F94="/",0,0))))</f>
        <v>2</v>
      </c>
      <c r="D34" s="246">
        <v>3</v>
      </c>
      <c r="E34" s="244" t="e">
        <f>VLOOKUP('CONCEPT AFSTEMMING'!K140,'Prep Radar'!$J$5:$K$9,2,FALSE)</f>
        <v>#N/A</v>
      </c>
      <c r="F34" s="244" t="e">
        <f>VLOOKUP('EVALUATIE 1'!K140,'Prep Radar'!$J$5:$K$9,2,FALSE)</f>
        <v>#N/A</v>
      </c>
      <c r="G34" s="244" t="e">
        <f>VLOOKUP('EVALUATIE 2'!K140,'Prep Radar'!$J$5:$K$9,2,FALSE)</f>
        <v>#N/A</v>
      </c>
      <c r="H34" s="245" t="e">
        <f>VLOOKUP('EVALUATIE 3'!K140,'Prep Radar'!$J$5:$K$9,2,FALSE)</f>
        <v>#N/A</v>
      </c>
      <c r="I34" s="18"/>
      <c r="J34" s="52"/>
      <c r="K34" s="48"/>
      <c r="L34" s="18"/>
      <c r="M34" s="87" t="str">
        <f t="shared" si="6"/>
        <v>Invloed van de gebruiker</v>
      </c>
      <c r="N34" s="92">
        <v>3.5</v>
      </c>
      <c r="O34" s="93">
        <v>2.5</v>
      </c>
      <c r="P34" s="93">
        <v>1.5</v>
      </c>
      <c r="Q34" s="93">
        <v>0.5</v>
      </c>
      <c r="R34" s="49" t="e">
        <f>INDEX(E34:H34,1,MATCH(radardiagram!$D$2,$J$17:$J$20,0))</f>
        <v>#N/A</v>
      </c>
      <c r="S34" s="49"/>
      <c r="T34" s="77" t="e">
        <f t="shared" si="5"/>
        <v>#N/A</v>
      </c>
    </row>
    <row r="35" spans="1:20" x14ac:dyDescent="0.3">
      <c r="A35" s="18"/>
      <c r="B35" s="80" t="s">
        <v>325</v>
      </c>
      <c r="C35" s="244">
        <f>IF('overzicht alle'!F96="uitstekend",3,IF('overzicht alle'!F96="beter",2,IF('overzicht alle'!F96="goed",1,IF('overzicht alle'!F96="/",0,0))))</f>
        <v>0</v>
      </c>
      <c r="D35" s="245">
        <v>3</v>
      </c>
      <c r="E35" s="244" t="e">
        <f>VLOOKUP('CONCEPT AFSTEMMING'!K143,'Prep Radar'!$J$5:$K$9,2,FALSE)</f>
        <v>#N/A</v>
      </c>
      <c r="F35" s="244" t="e">
        <f>VLOOKUP('EVALUATIE 1'!K143,'Prep Radar'!$J$5:$K$9,2,FALSE)</f>
        <v>#N/A</v>
      </c>
      <c r="G35" s="244" t="e">
        <f>VLOOKUP('EVALUATIE 2'!K143,'Prep Radar'!$J$5:$K$9,2,FALSE)</f>
        <v>#N/A</v>
      </c>
      <c r="H35" s="245" t="e">
        <f>VLOOKUP('EVALUATIE 3'!K143,'Prep Radar'!$J$5:$K$9,2,FALSE)</f>
        <v>#N/A</v>
      </c>
      <c r="I35" s="18"/>
      <c r="J35" s="52"/>
      <c r="K35" s="48"/>
      <c r="L35" s="18"/>
      <c r="M35" s="87" t="str">
        <f t="shared" si="6"/>
        <v>gebruikers beleving</v>
      </c>
      <c r="N35" s="92">
        <v>3.5</v>
      </c>
      <c r="O35" s="93">
        <v>2.5</v>
      </c>
      <c r="P35" s="93">
        <v>1.5</v>
      </c>
      <c r="Q35" s="93">
        <v>0.5</v>
      </c>
      <c r="R35" s="49" t="e">
        <f>INDEX(E35:H35,1,MATCH(radardiagram!$D$2,$J$17:$J$20,0))</f>
        <v>#N/A</v>
      </c>
      <c r="S35" s="49"/>
      <c r="T35" s="77" t="e">
        <f t="shared" si="5"/>
        <v>#N/A</v>
      </c>
    </row>
    <row r="36" spans="1:20" x14ac:dyDescent="0.3">
      <c r="A36" s="18"/>
      <c r="B36" s="80" t="s">
        <v>331</v>
      </c>
      <c r="C36" s="244">
        <f>IF('overzicht alle'!F100="uitstekend",3,IF('overzicht alle'!F100="beter",2,IF('overzicht alle'!F100="goed",1,IF('overzicht alle'!F100="/",0,0))))</f>
        <v>1</v>
      </c>
      <c r="D36" s="245">
        <v>3</v>
      </c>
      <c r="E36" s="244" t="e">
        <f>VLOOKUP('CONCEPT AFSTEMMING'!K148,'Prep Radar'!$J$5:$K$9,2,FALSE)</f>
        <v>#N/A</v>
      </c>
      <c r="F36" s="244" t="e">
        <f>VLOOKUP('EVALUATIE 1'!K148,'Prep Radar'!$J$5:$K$9,2,FALSE)</f>
        <v>#N/A</v>
      </c>
      <c r="G36" s="244" t="e">
        <f>VLOOKUP('EVALUATIE 2'!K148,'Prep Radar'!$J$5:$K$9,2,FALSE)</f>
        <v>#N/A</v>
      </c>
      <c r="H36" s="245" t="e">
        <f>VLOOKUP('EVALUATIE 3'!K148,'Prep Radar'!$J$5:$K$9,2,FALSE)</f>
        <v>#N/A</v>
      </c>
      <c r="I36" s="18"/>
      <c r="L36" s="18"/>
      <c r="M36" s="87" t="str">
        <f t="shared" si="6"/>
        <v>welzijnsgroen</v>
      </c>
      <c r="N36" s="92">
        <v>3.5</v>
      </c>
      <c r="O36" s="93">
        <v>2.5</v>
      </c>
      <c r="P36" s="93">
        <v>1.5</v>
      </c>
      <c r="Q36" s="93">
        <v>0.5</v>
      </c>
      <c r="R36" s="49" t="e">
        <f>INDEX(E36:H36,1,MATCH(radardiagram!$D$2,$J$17:$J$20,0))</f>
        <v>#N/A</v>
      </c>
      <c r="S36" s="49"/>
      <c r="T36" s="77" t="e">
        <f t="shared" si="5"/>
        <v>#N/A</v>
      </c>
    </row>
    <row r="37" spans="1:20" x14ac:dyDescent="0.3">
      <c r="A37" s="18"/>
      <c r="B37" s="80"/>
      <c r="C37" s="245"/>
      <c r="D37" s="245"/>
      <c r="E37" s="245"/>
      <c r="F37" s="245"/>
      <c r="G37" s="245"/>
      <c r="H37" s="245"/>
      <c r="I37" s="18"/>
      <c r="L37" s="18"/>
      <c r="M37" s="87"/>
      <c r="N37" s="92"/>
      <c r="O37" s="93"/>
      <c r="P37" s="93"/>
      <c r="Q37" s="93"/>
      <c r="R37" s="49"/>
      <c r="S37" s="49"/>
      <c r="T37" s="77"/>
    </row>
    <row r="38" spans="1:20" x14ac:dyDescent="0.3">
      <c r="B38" s="61" t="s">
        <v>11</v>
      </c>
      <c r="C38" s="243"/>
      <c r="D38" s="243"/>
      <c r="E38" s="243"/>
      <c r="F38" s="243"/>
      <c r="G38" s="243"/>
      <c r="H38" s="243"/>
      <c r="M38" s="94" t="str">
        <f t="shared" ref="M38:M51" si="7">B38</f>
        <v>PLANET</v>
      </c>
      <c r="N38" s="98" t="s">
        <v>114</v>
      </c>
      <c r="O38" s="99" t="s">
        <v>115</v>
      </c>
      <c r="P38" s="99" t="s">
        <v>116</v>
      </c>
      <c r="Q38" s="99" t="s">
        <v>117</v>
      </c>
      <c r="R38" s="84" t="s">
        <v>198</v>
      </c>
      <c r="S38" s="84"/>
      <c r="T38" s="85"/>
    </row>
    <row r="39" spans="1:20" x14ac:dyDescent="0.3">
      <c r="B39" s="79" t="s">
        <v>51</v>
      </c>
      <c r="C39" s="244">
        <f>IF('overzicht alle'!F106="uitstekend",3,IF('overzicht alle'!F106="beter",2,IF('overzicht alle'!F106="goed",1,IF('overzicht alle'!F106="/",0,0))))</f>
        <v>1</v>
      </c>
      <c r="D39" s="244">
        <v>3</v>
      </c>
      <c r="E39" s="244" t="e">
        <f>VLOOKUP('CONCEPT AFSTEMMING'!K167,'Prep Radar'!$J$5:$K$9,2,FALSE)</f>
        <v>#N/A</v>
      </c>
      <c r="F39" s="244" t="e">
        <f>VLOOKUP('EVALUATIE 1'!K167,'Prep Radar'!$J$5:$K$9,2,FALSE)</f>
        <v>#N/A</v>
      </c>
      <c r="G39" s="244" t="e">
        <f>VLOOKUP('EVALUATIE 2'!K167,'Prep Radar'!$J$5:$K$9,2,FALSE)</f>
        <v>#N/A</v>
      </c>
      <c r="H39" s="245" t="e">
        <f>VLOOKUP('EVALUATIE 3'!K167,'Prep Radar'!$J$5:$K$9,2,FALSE)</f>
        <v>#N/A</v>
      </c>
      <c r="J39" s="52"/>
      <c r="K39" s="48"/>
      <c r="M39" s="87" t="str">
        <f t="shared" si="7"/>
        <v>Energieprestatie</v>
      </c>
      <c r="N39" s="90">
        <v>3.5</v>
      </c>
      <c r="O39" s="91">
        <v>2.5</v>
      </c>
      <c r="P39" s="91">
        <v>1.5</v>
      </c>
      <c r="Q39" s="91">
        <v>0.5</v>
      </c>
      <c r="R39" s="49" t="e">
        <f>INDEX(E39:H39,1,MATCH(radardiagram!$D$2,$J$17:$J$20,0))</f>
        <v>#N/A</v>
      </c>
      <c r="S39" s="49"/>
      <c r="T39" s="77" t="e">
        <f t="shared" ref="T39:T51" si="8">INDEX($J$5:$J$9,MATCH(R39,$K$5:$K$9,0),1)</f>
        <v>#N/A</v>
      </c>
    </row>
    <row r="40" spans="1:20" x14ac:dyDescent="0.3">
      <c r="B40" s="79" t="s">
        <v>52</v>
      </c>
      <c r="C40" s="244">
        <f>IF('overzicht alle'!F108="uitstekend",3,IF('overzicht alle'!F108="beter",2,IF('overzicht alle'!F108="goed",1,IF('overzicht alle'!F108="/",0,0))))</f>
        <v>1</v>
      </c>
      <c r="D40" s="244">
        <v>3</v>
      </c>
      <c r="E40" s="244" t="e">
        <f>VLOOKUP('CONCEPT AFSTEMMING'!K170,'Prep Radar'!$J$5:$K$9,2,FALSE)</f>
        <v>#N/A</v>
      </c>
      <c r="F40" s="244" t="e">
        <f>VLOOKUP('EVALUATIE 1'!K170,'Prep Radar'!$J$5:$K$9,2,FALSE)</f>
        <v>#N/A</v>
      </c>
      <c r="G40" s="244" t="e">
        <f>VLOOKUP('EVALUATIE 2'!K170,'Prep Radar'!$J$5:$K$9,2,FALSE)</f>
        <v>#N/A</v>
      </c>
      <c r="H40" s="245" t="e">
        <f>VLOOKUP('EVALUATIE 3'!K170,'Prep Radar'!$J$5:$K$9,2,FALSE)</f>
        <v>#N/A</v>
      </c>
      <c r="M40" s="87" t="str">
        <f t="shared" si="7"/>
        <v>Hernieuwbare energieën</v>
      </c>
      <c r="N40" s="92">
        <v>3.5</v>
      </c>
      <c r="O40" s="93">
        <v>2.5</v>
      </c>
      <c r="P40" s="93">
        <v>1.5</v>
      </c>
      <c r="Q40" s="93">
        <v>0.5</v>
      </c>
      <c r="R40" s="49" t="e">
        <f>INDEX(E40:H40,1,MATCH(radardiagram!$D$2,$J$17:$J$20,0))</f>
        <v>#N/A</v>
      </c>
      <c r="S40" s="49"/>
      <c r="T40" s="77" t="e">
        <f t="shared" si="8"/>
        <v>#N/A</v>
      </c>
    </row>
    <row r="41" spans="1:20" x14ac:dyDescent="0.3">
      <c r="B41" s="79" t="s">
        <v>53</v>
      </c>
      <c r="C41" s="244">
        <f>IF('overzicht alle'!F112="uitstekend",3,IF('overzicht alle'!F112="beter",2,IF('overzicht alle'!F112="goed",1,IF('overzicht alle'!F112="/",0,0))))</f>
        <v>3</v>
      </c>
      <c r="D41" s="244">
        <v>3</v>
      </c>
      <c r="E41" s="244" t="e">
        <f>VLOOKUP('CONCEPT AFSTEMMING'!K177,'Prep Radar'!$J$5:$K$9,2,FALSE)</f>
        <v>#N/A</v>
      </c>
      <c r="F41" s="244" t="e">
        <f>VLOOKUP('EVALUATIE 1'!K177,'Prep Radar'!$J$5:$K$9,2,FALSE)</f>
        <v>#N/A</v>
      </c>
      <c r="G41" s="244" t="e">
        <f>VLOOKUP('EVALUATIE 2'!K177,'Prep Radar'!$J$5:$K$9,2,FALSE)</f>
        <v>#N/A</v>
      </c>
      <c r="H41" s="245" t="e">
        <f>VLOOKUP('EVALUATIE 3'!K177,'Prep Radar'!$J$5:$K$9,2,FALSE)</f>
        <v>#N/A</v>
      </c>
      <c r="M41" s="87" t="str">
        <f t="shared" si="7"/>
        <v>Energiezuinige installaties en toestellen</v>
      </c>
      <c r="N41" s="92">
        <v>3.5</v>
      </c>
      <c r="O41" s="93">
        <v>2.5</v>
      </c>
      <c r="P41" s="93">
        <v>1.5</v>
      </c>
      <c r="Q41" s="93">
        <v>0.5</v>
      </c>
      <c r="R41" s="49" t="e">
        <f>INDEX(E41:H41,1,MATCH(radardiagram!$D$2,$J$17:$J$20,0))</f>
        <v>#N/A</v>
      </c>
      <c r="S41" s="49"/>
      <c r="T41" s="77" t="e">
        <f t="shared" si="8"/>
        <v>#N/A</v>
      </c>
    </row>
    <row r="42" spans="1:20" x14ac:dyDescent="0.3">
      <c r="B42" s="79" t="s">
        <v>50</v>
      </c>
      <c r="C42" s="244">
        <f>IF('overzicht alle'!F116="uitstekend",3,IF('overzicht alle'!F116="beter",2,IF('overzicht alle'!F116="goed",1,IF('overzicht alle'!F116="/",0,0))))</f>
        <v>0</v>
      </c>
      <c r="D42" s="244">
        <v>3</v>
      </c>
      <c r="E42" s="244" t="e">
        <f>VLOOKUP('CONCEPT AFSTEMMING'!K182,'Prep Radar'!$J$5:$K$9,2,FALSE)</f>
        <v>#N/A</v>
      </c>
      <c r="F42" s="244" t="e">
        <f>VLOOKUP('EVALUATIE 1'!K182,'Prep Radar'!$J$5:$K$9,2,FALSE)</f>
        <v>#N/A</v>
      </c>
      <c r="G42" s="244" t="e">
        <f>VLOOKUP('EVALUATIE 2'!K182,'Prep Radar'!$J$5:$K$9,2,FALSE)</f>
        <v>#N/A</v>
      </c>
      <c r="H42" s="245" t="e">
        <f>VLOOKUP('EVALUATIE 3'!K182,'Prep Radar'!$J$5:$K$9,2,FALSE)</f>
        <v>#N/A</v>
      </c>
      <c r="M42" s="87" t="str">
        <f t="shared" si="7"/>
        <v>Behoud van grondstoffen</v>
      </c>
      <c r="N42" s="92">
        <v>3.5</v>
      </c>
      <c r="O42" s="93">
        <v>2.5</v>
      </c>
      <c r="P42" s="93">
        <v>1.5</v>
      </c>
      <c r="Q42" s="93">
        <v>0.5</v>
      </c>
      <c r="R42" s="49" t="e">
        <f>INDEX(E42:H42,1,MATCH(radardiagram!$D$2,$J$17:$J$20,0))</f>
        <v>#N/A</v>
      </c>
      <c r="S42" s="49"/>
      <c r="T42" s="77" t="e">
        <f t="shared" si="8"/>
        <v>#N/A</v>
      </c>
    </row>
    <row r="43" spans="1:20" x14ac:dyDescent="0.3">
      <c r="B43" s="79" t="s">
        <v>54</v>
      </c>
      <c r="C43" s="244">
        <f>IF('overzicht alle'!F120="uitstekend",3,IF('overzicht alle'!F120="beter",2,IF('overzicht alle'!F120="goed",1,IF('overzicht alle'!F120="/",0,0))))</f>
        <v>2</v>
      </c>
      <c r="D43" s="244">
        <v>3</v>
      </c>
      <c r="E43" s="244" t="e">
        <f>VLOOKUP('CONCEPT AFSTEMMING'!K187,'Prep Radar'!$J$5:$K$9,2,FALSE)</f>
        <v>#N/A</v>
      </c>
      <c r="F43" s="244" t="e">
        <f>VLOOKUP('EVALUATIE 1'!K187,'Prep Radar'!$J$5:$K$9,2,FALSE)</f>
        <v>#N/A</v>
      </c>
      <c r="G43" s="244" t="e">
        <f>VLOOKUP('EVALUATIE 2'!K187,'Prep Radar'!$J$5:$K$9,2,FALSE)</f>
        <v>#N/A</v>
      </c>
      <c r="H43" s="245" t="e">
        <f>VLOOKUP('EVALUATIE 3'!K187,'Prep Radar'!$J$5:$K$9,2,FALSE)</f>
        <v>#N/A</v>
      </c>
      <c r="M43" s="87" t="str">
        <f t="shared" si="7"/>
        <v>Materiaalkeuze</v>
      </c>
      <c r="N43" s="92">
        <v>3.5</v>
      </c>
      <c r="O43" s="93">
        <v>2.5</v>
      </c>
      <c r="P43" s="93">
        <v>1.5</v>
      </c>
      <c r="Q43" s="93">
        <v>0.5</v>
      </c>
      <c r="R43" s="49" t="e">
        <f>INDEX(E43:H43,1,MATCH(radardiagram!$D$2,$J$17:$J$20,0))</f>
        <v>#N/A</v>
      </c>
      <c r="S43" s="49"/>
      <c r="T43" s="77" t="e">
        <f t="shared" si="8"/>
        <v>#N/A</v>
      </c>
    </row>
    <row r="44" spans="1:20" x14ac:dyDescent="0.3">
      <c r="B44" s="79" t="s">
        <v>68</v>
      </c>
      <c r="C44" s="244">
        <f>IF('overzicht alle'!F123="uitstekend",3,IF('overzicht alle'!F123="beter",2,IF('overzicht alle'!F123="goed",1,IF('overzicht alle'!F123="/",0,0))))</f>
        <v>0</v>
      </c>
      <c r="D44" s="244">
        <v>3</v>
      </c>
      <c r="E44" s="244" t="e">
        <f>VLOOKUP('CONCEPT AFSTEMMING'!K191,'Prep Radar'!$J$5:$K$9,2,FALSE)</f>
        <v>#N/A</v>
      </c>
      <c r="F44" s="244" t="e">
        <f>VLOOKUP('EVALUATIE 1'!K191,'Prep Radar'!$J$5:$K$9,2,FALSE)</f>
        <v>#N/A</v>
      </c>
      <c r="G44" s="244" t="e">
        <f>VLOOKUP('EVALUATIE 2'!K191,'Prep Radar'!$J$5:$K$9,2,FALSE)</f>
        <v>#N/A</v>
      </c>
      <c r="H44" s="245" t="e">
        <f>VLOOKUP('EVALUATIE 3'!K191,'Prep Radar'!$J$5:$K$9,2,FALSE)</f>
        <v>#N/A</v>
      </c>
      <c r="M44" s="87" t="str">
        <f t="shared" si="7"/>
        <v>Materialenpaspoort</v>
      </c>
      <c r="N44" s="92">
        <v>3.5</v>
      </c>
      <c r="O44" s="93">
        <v>2.5</v>
      </c>
      <c r="P44" s="93">
        <v>1.5</v>
      </c>
      <c r="Q44" s="93">
        <v>0.5</v>
      </c>
      <c r="R44" s="49" t="e">
        <f>INDEX(E44:H44,1,MATCH(radardiagram!$D$2,$J$17:$J$20,0))</f>
        <v>#N/A</v>
      </c>
      <c r="S44" s="49"/>
      <c r="T44" s="77" t="e">
        <f t="shared" si="8"/>
        <v>#N/A</v>
      </c>
    </row>
    <row r="45" spans="1:20" x14ac:dyDescent="0.3">
      <c r="B45" s="79" t="s">
        <v>479</v>
      </c>
      <c r="C45" s="244">
        <f>IF('overzicht alle'!F125="uitstekend",3,IF('overzicht alle'!F125="beter",2,IF('overzicht alle'!F125="goed",1,IF('overzicht alle'!F125="/",0,0))))</f>
        <v>1</v>
      </c>
      <c r="D45" s="244">
        <v>3</v>
      </c>
      <c r="E45" s="244" t="e">
        <f>VLOOKUP('CONCEPT AFSTEMMING'!K194,'Prep Radar'!$J$5:$K$9,2,FALSE)</f>
        <v>#N/A</v>
      </c>
      <c r="F45" s="244" t="e">
        <f>VLOOKUP('EVALUATIE 1'!K194,'Prep Radar'!$J$5:$K$9,2,FALSE)</f>
        <v>#N/A</v>
      </c>
      <c r="G45" s="244" t="e">
        <f>VLOOKUP('EVALUATIE 2'!K194,'Prep Radar'!$J$5:$K$9,2,FALSE)</f>
        <v>#N/A</v>
      </c>
      <c r="H45" s="245" t="e">
        <f>VLOOKUP('EVALUATIE 3'!K194,'Prep Radar'!$J$5:$K$9,2,FALSE)</f>
        <v>#N/A</v>
      </c>
      <c r="M45" s="87" t="str">
        <f t="shared" si="7"/>
        <v>Koelmiddelen met een lage impact</v>
      </c>
      <c r="N45" s="92">
        <v>3.5</v>
      </c>
      <c r="O45" s="93">
        <v>2.5</v>
      </c>
      <c r="P45" s="93">
        <v>1.5</v>
      </c>
      <c r="Q45" s="93">
        <v>0.5</v>
      </c>
      <c r="R45" s="49" t="e">
        <f>INDEX(E45:H45,1,MATCH(radardiagram!$D$2,$J$17:$J$20,0))</f>
        <v>#N/A</v>
      </c>
      <c r="S45" s="49"/>
      <c r="T45" s="77" t="e">
        <f t="shared" si="8"/>
        <v>#N/A</v>
      </c>
    </row>
    <row r="46" spans="1:20" x14ac:dyDescent="0.3">
      <c r="B46" s="79" t="s">
        <v>55</v>
      </c>
      <c r="C46" s="244">
        <f>IF('overzicht alle'!F128="uitstekend",3,IF('overzicht alle'!F128="beter",2,IF('overzicht alle'!F128="goed",1,IF('overzicht alle'!F128="/",0,0))))</f>
        <v>3</v>
      </c>
      <c r="D46" s="244">
        <v>3</v>
      </c>
      <c r="E46" s="244" t="e">
        <f>VLOOKUP('CONCEPT AFSTEMMING'!K198,'Prep Radar'!$J$5:$K$9,2,FALSE)</f>
        <v>#N/A</v>
      </c>
      <c r="F46" s="244" t="e">
        <f>VLOOKUP('EVALUATIE 1'!K198,'Prep Radar'!$J$5:$K$9,2,FALSE)</f>
        <v>#N/A</v>
      </c>
      <c r="G46" s="244" t="e">
        <f>VLOOKUP('EVALUATIE 2'!K198,'Prep Radar'!$J$5:$K$9,2,FALSE)</f>
        <v>#N/A</v>
      </c>
      <c r="H46" s="245" t="e">
        <f>VLOOKUP('EVALUATIE 3'!K198,'Prep Radar'!$J$5:$K$9,2,FALSE)</f>
        <v>#N/A</v>
      </c>
      <c r="M46" s="87" t="str">
        <f t="shared" si="7"/>
        <v>Waterverbruik beperken</v>
      </c>
      <c r="N46" s="92">
        <v>3.5</v>
      </c>
      <c r="O46" s="93">
        <v>2.5</v>
      </c>
      <c r="P46" s="93">
        <v>1.5</v>
      </c>
      <c r="Q46" s="93">
        <v>0.5</v>
      </c>
      <c r="R46" s="49" t="e">
        <f>INDEX(E46:H46,1,MATCH(radardiagram!$D$2,$J$17:$J$20,0))</f>
        <v>#N/A</v>
      </c>
      <c r="S46" s="49"/>
      <c r="T46" s="77" t="e">
        <f t="shared" si="8"/>
        <v>#N/A</v>
      </c>
    </row>
    <row r="47" spans="1:20" x14ac:dyDescent="0.3">
      <c r="B47" s="79" t="s">
        <v>122</v>
      </c>
      <c r="C47" s="244">
        <f>IF('overzicht alle'!F133="uitstekend",3,IF('overzicht alle'!F133="beter",2,IF('overzicht alle'!F133="goed",1,IF('overzicht alle'!F133="/",0,0))))</f>
        <v>1</v>
      </c>
      <c r="D47" s="244">
        <v>3</v>
      </c>
      <c r="E47" s="244" t="e">
        <f>VLOOKUP('CONCEPT AFSTEMMING'!K204,'Prep Radar'!$J$5:$K$9,2,FALSE)</f>
        <v>#N/A</v>
      </c>
      <c r="F47" s="244" t="e">
        <f>VLOOKUP('EVALUATIE 1'!K204,'Prep Radar'!$J$5:$K$9,2,FALSE)</f>
        <v>#N/A</v>
      </c>
      <c r="G47" s="244" t="e">
        <f>VLOOKUP('EVALUATIE 2'!K204,'Prep Radar'!$J$5:$K$9,2,FALSE)</f>
        <v>#N/A</v>
      </c>
      <c r="H47" s="245" t="e">
        <f>VLOOKUP('EVALUATIE 3'!K204,'Prep Radar'!$J$5:$K$9,2,FALSE)</f>
        <v>#N/A</v>
      </c>
      <c r="M47" s="87" t="str">
        <f t="shared" si="7"/>
        <v>Hergebruik van water</v>
      </c>
      <c r="N47" s="92">
        <v>3.5</v>
      </c>
      <c r="O47" s="93">
        <v>2.5</v>
      </c>
      <c r="P47" s="93">
        <v>1.5</v>
      </c>
      <c r="Q47" s="93">
        <v>0.5</v>
      </c>
      <c r="R47" s="49" t="e">
        <f>INDEX(E47:H47,1,MATCH(radardiagram!$D$2,$J$17:$J$20,0))</f>
        <v>#N/A</v>
      </c>
      <c r="S47" s="49"/>
      <c r="T47" s="77" t="e">
        <f t="shared" si="8"/>
        <v>#N/A</v>
      </c>
    </row>
    <row r="48" spans="1:20" x14ac:dyDescent="0.3">
      <c r="B48" s="79" t="s">
        <v>57</v>
      </c>
      <c r="C48" s="244">
        <f>IF('overzicht alle'!F137="uitstekend",3,IF('overzicht alle'!F137="beter",2,IF('overzicht alle'!F137="goed",1,IF('overzicht alle'!F137="/",0,0))))</f>
        <v>0</v>
      </c>
      <c r="D48" s="244">
        <v>3</v>
      </c>
      <c r="E48" s="244" t="e">
        <f>VLOOKUP('CONCEPT AFSTEMMING'!K211,'Prep Radar'!$J$5:$K$9,2,FALSE)</f>
        <v>#N/A</v>
      </c>
      <c r="F48" s="244" t="e">
        <f>VLOOKUP('EVALUATIE 1'!K211,'Prep Radar'!$J$5:$K$9,2,FALSE)</f>
        <v>#N/A</v>
      </c>
      <c r="G48" s="244" t="e">
        <f>VLOOKUP('EVALUATIE 2'!K211,'Prep Radar'!$J$5:$K$9,2,FALSE)</f>
        <v>#N/A</v>
      </c>
      <c r="H48" s="245" t="e">
        <f>VLOOKUP('EVALUATIE 3'!K211,'Prep Radar'!$J$5:$K$9,2,FALSE)</f>
        <v>#N/A</v>
      </c>
      <c r="M48" s="87" t="str">
        <f t="shared" si="7"/>
        <v>Afvoer van water</v>
      </c>
      <c r="N48" s="92">
        <v>3.5</v>
      </c>
      <c r="O48" s="93">
        <v>2.5</v>
      </c>
      <c r="P48" s="93">
        <v>1.5</v>
      </c>
      <c r="Q48" s="93">
        <v>0.5</v>
      </c>
      <c r="R48" s="49" t="e">
        <f>INDEX(E48:H48,1,MATCH(radardiagram!$D$2,$J$17:$J$20,0))</f>
        <v>#N/A</v>
      </c>
      <c r="S48" s="49"/>
      <c r="T48" s="77" t="e">
        <f t="shared" si="8"/>
        <v>#N/A</v>
      </c>
    </row>
    <row r="49" spans="2:20" x14ac:dyDescent="0.3">
      <c r="B49" s="79" t="s">
        <v>58</v>
      </c>
      <c r="C49" s="244">
        <f>IF('overzicht alle'!F141="uitstekend",3,IF('overzicht alle'!F141="beter",2,IF('overzicht alle'!F141="goed",1,IF('overzicht alle'!F141="/",0,0))))</f>
        <v>1</v>
      </c>
      <c r="D49" s="244">
        <v>3</v>
      </c>
      <c r="E49" s="244" t="e">
        <f>VLOOKUP('CONCEPT AFSTEMMING'!K218,'Prep Radar'!$J$5:$K$9,2,FALSE)</f>
        <v>#N/A</v>
      </c>
      <c r="F49" s="244" t="e">
        <f>VLOOKUP('EVALUATIE 1'!K218,'Prep Radar'!$J$5:$K$9,2,FALSE)</f>
        <v>#N/A</v>
      </c>
      <c r="G49" s="244" t="e">
        <f>VLOOKUP('EVALUATIE 2'!K218,'Prep Radar'!$J$5:$K$9,2,FALSE)</f>
        <v>#N/A</v>
      </c>
      <c r="H49" s="245" t="e">
        <f>VLOOKUP('EVALUATIE 3'!K218,'Prep Radar'!$J$5:$K$9,2,FALSE)</f>
        <v>#N/A</v>
      </c>
      <c r="M49" s="87" t="str">
        <f t="shared" si="7"/>
        <v>Biodiversiteit</v>
      </c>
      <c r="N49" s="92">
        <v>3.5</v>
      </c>
      <c r="O49" s="93">
        <v>2.5</v>
      </c>
      <c r="P49" s="93">
        <v>1.5</v>
      </c>
      <c r="Q49" s="93">
        <v>0.5</v>
      </c>
      <c r="R49" s="49" t="e">
        <f>INDEX(E49:H49,1,MATCH(radardiagram!$D$2,$J$17:$J$20,0))</f>
        <v>#N/A</v>
      </c>
      <c r="S49" s="49"/>
      <c r="T49" s="77" t="e">
        <f t="shared" si="8"/>
        <v>#N/A</v>
      </c>
    </row>
    <row r="50" spans="2:20" x14ac:dyDescent="0.3">
      <c r="B50" s="79" t="s">
        <v>59</v>
      </c>
      <c r="C50" s="244">
        <f>IF('overzicht alle'!F146="uitstekend",3,IF('overzicht alle'!F146="beter",2,IF('overzicht alle'!F146="goed",1,IF('overzicht alle'!F146="/",0,0))))</f>
        <v>0</v>
      </c>
      <c r="D50" s="244">
        <v>3</v>
      </c>
      <c r="E50" s="244" t="e">
        <f>VLOOKUP('CONCEPT AFSTEMMING'!K224,'Prep Radar'!$J$5:$K$9,2,FALSE)</f>
        <v>#N/A</v>
      </c>
      <c r="F50" s="244" t="e">
        <f>VLOOKUP('EVALUATIE 1'!K224,'Prep Radar'!$J$5:$K$9,2,FALSE)</f>
        <v>#N/A</v>
      </c>
      <c r="G50" s="244" t="e">
        <f>VLOOKUP('EVALUATIE 2'!K224,'Prep Radar'!$J$5:$K$9,2,FALSE)</f>
        <v>#N/A</v>
      </c>
      <c r="H50" s="245" t="e">
        <f>VLOOKUP('EVALUATIE 3'!K224,'Prep Radar'!$J$5:$K$9,2,FALSE)</f>
        <v>#N/A</v>
      </c>
      <c r="M50" s="87" t="str">
        <f t="shared" si="7"/>
        <v>Impact op de omgeving</v>
      </c>
      <c r="N50" s="92">
        <v>3.5</v>
      </c>
      <c r="O50" s="93">
        <v>2.5</v>
      </c>
      <c r="P50" s="93">
        <v>1.5</v>
      </c>
      <c r="Q50" s="93">
        <v>0.5</v>
      </c>
      <c r="R50" s="49" t="e">
        <f>INDEX(E50:H50,1,MATCH(radardiagram!$D$2,$J$17:$J$20,0))</f>
        <v>#N/A</v>
      </c>
      <c r="S50" s="49"/>
      <c r="T50" s="77" t="e">
        <f t="shared" si="8"/>
        <v>#N/A</v>
      </c>
    </row>
    <row r="51" spans="2:20" x14ac:dyDescent="0.3">
      <c r="B51" s="79" t="s">
        <v>126</v>
      </c>
      <c r="C51" s="244">
        <f>IF('overzicht alle'!F151="uitstekend",3,IF('overzicht alle'!F151="beter",2,IF('overzicht alle'!F151="goed",1,IF('overzicht alle'!F151="/",0,0))))</f>
        <v>3</v>
      </c>
      <c r="D51" s="244">
        <v>3</v>
      </c>
      <c r="E51" s="244" t="e">
        <f>VLOOKUP('CONCEPT AFSTEMMING'!K230,'Prep Radar'!$J$5:$K$9,2,FALSE)</f>
        <v>#N/A</v>
      </c>
      <c r="F51" s="244" t="e">
        <f>VLOOKUP('EVALUATIE 1'!K230,'Prep Radar'!$J$5:$K$9,2,FALSE)</f>
        <v>#N/A</v>
      </c>
      <c r="G51" s="244" t="e">
        <f>VLOOKUP('EVALUATIE 2'!K230,'Prep Radar'!$J$5:$K$9,2,FALSE)</f>
        <v>#N/A</v>
      </c>
      <c r="H51" s="245" t="e">
        <f>VLOOKUP('EVALUATIE 3'!K230,'Prep Radar'!$J$5:$K$9,2,FALSE)</f>
        <v>#N/A</v>
      </c>
      <c r="M51" s="87" t="str">
        <f t="shared" si="7"/>
        <v>Duurzaam werfbeheer</v>
      </c>
      <c r="N51" s="92">
        <v>3.5</v>
      </c>
      <c r="O51" s="93">
        <v>2.5</v>
      </c>
      <c r="P51" s="93">
        <v>1.5</v>
      </c>
      <c r="Q51" s="93">
        <v>0.5</v>
      </c>
      <c r="R51" s="49" t="e">
        <f>INDEX(E51:H51,1,MATCH(radardiagram!$D$2,$J$17:$J$20,0))</f>
        <v>#N/A</v>
      </c>
      <c r="S51" s="49"/>
      <c r="T51" s="77" t="e">
        <f t="shared" si="8"/>
        <v>#N/A</v>
      </c>
    </row>
    <row r="52" spans="2:20" x14ac:dyDescent="0.3">
      <c r="B52" s="79"/>
      <c r="C52" s="244"/>
      <c r="D52" s="244"/>
      <c r="E52" s="244"/>
      <c r="F52" s="244"/>
      <c r="G52" s="244"/>
      <c r="H52" s="244"/>
      <c r="M52" s="87"/>
      <c r="N52" s="92"/>
      <c r="O52" s="93"/>
      <c r="P52" s="93"/>
      <c r="Q52" s="93"/>
      <c r="R52" s="49"/>
      <c r="S52" s="49"/>
      <c r="T52" s="77"/>
    </row>
    <row r="53" spans="2:20" x14ac:dyDescent="0.3">
      <c r="B53" s="63" t="s">
        <v>10</v>
      </c>
      <c r="C53" s="247"/>
      <c r="D53" s="247"/>
      <c r="E53" s="247"/>
      <c r="F53" s="247"/>
      <c r="G53" s="247"/>
      <c r="H53" s="247"/>
      <c r="M53" s="100" t="str">
        <f t="shared" ref="M53:M61" si="9">B53</f>
        <v>PROFIT</v>
      </c>
      <c r="N53" s="98" t="s">
        <v>114</v>
      </c>
      <c r="O53" s="99" t="s">
        <v>115</v>
      </c>
      <c r="P53" s="99" t="s">
        <v>116</v>
      </c>
      <c r="Q53" s="99" t="s">
        <v>117</v>
      </c>
      <c r="R53" s="84" t="s">
        <v>198</v>
      </c>
      <c r="S53" s="84"/>
      <c r="T53" s="85"/>
    </row>
    <row r="54" spans="2:20" x14ac:dyDescent="0.3">
      <c r="B54" s="62" t="s">
        <v>60</v>
      </c>
      <c r="C54" s="244">
        <f>IF('overzicht alle'!F156="uitstekend",3,IF('overzicht alle'!F156="beter",2,IF('overzicht alle'!F156="goed",1,IF('overzicht alle'!F156="/",0,0))))</f>
        <v>1</v>
      </c>
      <c r="D54" s="248">
        <v>3</v>
      </c>
      <c r="E54" s="244" t="e">
        <f>VLOOKUP('CONCEPT AFSTEMMING'!K236,'Prep Radar'!$J$5:$K$9,2,FALSE)</f>
        <v>#N/A</v>
      </c>
      <c r="F54" s="244" t="e">
        <f>VLOOKUP('EVALUATIE 1'!K236,'Prep Radar'!$J$5:$K$9,2,FALSE)</f>
        <v>#N/A</v>
      </c>
      <c r="G54" s="244" t="e">
        <f>VLOOKUP('EVALUATIE 2'!K236,'Prep Radar'!$J$5:$K$9,2,FALSE)</f>
        <v>#N/A</v>
      </c>
      <c r="H54" s="245" t="e">
        <f>VLOOKUP('EVALUATIE 3'!K236,'Prep Radar'!$J$5:$K$9,2,FALSE)</f>
        <v>#N/A</v>
      </c>
      <c r="M54" s="87" t="str">
        <f t="shared" si="9"/>
        <v>Onderhoudsvriendelijk ontwerpen</v>
      </c>
      <c r="N54" s="90">
        <v>3.5</v>
      </c>
      <c r="O54" s="91">
        <v>2.5</v>
      </c>
      <c r="P54" s="91">
        <v>1.5</v>
      </c>
      <c r="Q54" s="91">
        <v>0.5</v>
      </c>
      <c r="R54" s="49" t="e">
        <f>INDEX(E54:H54,1,MATCH(radardiagram!$D$2,$J$17:$J$20,0))</f>
        <v>#N/A</v>
      </c>
      <c r="S54" s="49"/>
      <c r="T54" s="77" t="e">
        <f t="shared" ref="T54:T61" si="10">INDEX($J$5:$J$9,MATCH(R54,$K$5:$K$9,0),1)</f>
        <v>#N/A</v>
      </c>
    </row>
    <row r="55" spans="2:20" x14ac:dyDescent="0.3">
      <c r="B55" s="62" t="s">
        <v>61</v>
      </c>
      <c r="C55" s="244">
        <f>IF('overzicht alle'!F158="uitstekend",3,IF('overzicht alle'!F158="beter",2,IF('overzicht alle'!F158="goed",1,IF('overzicht alle'!F158="/",0,0))))</f>
        <v>1</v>
      </c>
      <c r="D55" s="248">
        <v>3</v>
      </c>
      <c r="E55" s="244" t="e">
        <f>VLOOKUP('CONCEPT AFSTEMMING'!K239,'Prep Radar'!$J$5:$K$9,2,FALSE)</f>
        <v>#N/A</v>
      </c>
      <c r="F55" s="244" t="e">
        <f>VLOOKUP('EVALUATIE 1'!K239,'Prep Radar'!$J$5:$K$9,2,FALSE)</f>
        <v>#N/A</v>
      </c>
      <c r="G55" s="244" t="e">
        <f>VLOOKUP('EVALUATIE 2'!K239,'Prep Radar'!$J$5:$K$9,2,FALSE)</f>
        <v>#N/A</v>
      </c>
      <c r="H55" s="245" t="e">
        <f>VLOOKUP('EVALUATIE 3'!K239,'Prep Radar'!$J$5:$K$9,2,FALSE)</f>
        <v>#N/A</v>
      </c>
      <c r="M55" s="87" t="str">
        <f t="shared" si="9"/>
        <v>Schoonmaakbewust ontwerpen</v>
      </c>
      <c r="N55" s="92">
        <v>3.5</v>
      </c>
      <c r="O55" s="93">
        <v>2.5</v>
      </c>
      <c r="P55" s="93">
        <v>1.5</v>
      </c>
      <c r="Q55" s="93">
        <v>0.5</v>
      </c>
      <c r="R55" s="49" t="e">
        <f>INDEX(E55:H55,1,MATCH(radardiagram!$D$2,$J$17:$J$20,0))</f>
        <v>#N/A</v>
      </c>
      <c r="S55" s="49"/>
      <c r="T55" s="77" t="e">
        <f t="shared" si="10"/>
        <v>#N/A</v>
      </c>
    </row>
    <row r="56" spans="2:20" x14ac:dyDescent="0.3">
      <c r="B56" s="62" t="s">
        <v>62</v>
      </c>
      <c r="C56" s="244">
        <f>IF('overzicht alle'!F160="uitstekend",3,IF('overzicht alle'!F160="beter",2,IF('overzicht alle'!F160="goed",1,IF('overzicht alle'!F160="/",0,0))))</f>
        <v>2</v>
      </c>
      <c r="D56" s="248">
        <v>3</v>
      </c>
      <c r="E56" s="244" t="e">
        <f>VLOOKUP('CONCEPT AFSTEMMING'!K242,'Prep Radar'!$J$5:$K$9,2,FALSE)</f>
        <v>#N/A</v>
      </c>
      <c r="F56" s="244" t="e">
        <f>VLOOKUP('EVALUATIE 1'!K242,'Prep Radar'!$J$5:$K$9,2,FALSE)</f>
        <v>#N/A</v>
      </c>
      <c r="G56" s="244" t="e">
        <f>VLOOKUP('EVALUATIE 2'!K242,'Prep Radar'!$J$5:$K$9,2,FALSE)</f>
        <v>#N/A</v>
      </c>
      <c r="H56" s="245" t="e">
        <f>VLOOKUP('EVALUATIE 3'!K242,'Prep Radar'!$J$5:$K$9,2,FALSE)</f>
        <v>#N/A</v>
      </c>
      <c r="M56" s="87" t="str">
        <f t="shared" si="9"/>
        <v>Energieverbruik</v>
      </c>
      <c r="N56" s="92">
        <v>3.5</v>
      </c>
      <c r="O56" s="93">
        <v>2.5</v>
      </c>
      <c r="P56" s="93">
        <v>1.5</v>
      </c>
      <c r="Q56" s="93">
        <v>0.5</v>
      </c>
      <c r="R56" s="49" t="e">
        <f>INDEX(E56:H56,1,MATCH(radardiagram!$D$2,$J$17:$J$20,0))</f>
        <v>#N/A</v>
      </c>
      <c r="S56" s="49"/>
      <c r="T56" s="77" t="e">
        <f t="shared" si="10"/>
        <v>#N/A</v>
      </c>
    </row>
    <row r="57" spans="2:20" x14ac:dyDescent="0.3">
      <c r="B57" s="62" t="s">
        <v>403</v>
      </c>
      <c r="C57" s="244">
        <f>IF('overzicht alle'!F162="uitstekend",3,IF('overzicht alle'!F162="beter",2,IF('overzicht alle'!F162="goed",1,IF('overzicht alle'!F162="/",0,0))))</f>
        <v>0</v>
      </c>
      <c r="D57" s="248">
        <v>3</v>
      </c>
      <c r="E57" s="244" t="e">
        <f>VLOOKUP('CONCEPT AFSTEMMING'!K245,'Prep Radar'!$J$5:$K$9,2,FALSE)</f>
        <v>#N/A</v>
      </c>
      <c r="F57" s="244" t="e">
        <f>VLOOKUP('EVALUATIE 1'!K245,'Prep Radar'!$J$5:$K$9,2,FALSE)</f>
        <v>#N/A</v>
      </c>
      <c r="G57" s="244" t="e">
        <f>VLOOKUP('EVALUATIE 2'!K245,'Prep Radar'!$J$5:$K$9,2,FALSE)</f>
        <v>#N/A</v>
      </c>
      <c r="H57" s="245" t="e">
        <f>VLOOKUP('EVALUATIE 3'!K245,'Prep Radar'!$J$5:$K$9,2,FALSE)</f>
        <v>#N/A</v>
      </c>
      <c r="M57" s="87" t="str">
        <f t="shared" si="9"/>
        <v xml:space="preserve">gebouwkosten </v>
      </c>
      <c r="N57" s="92">
        <v>3.5</v>
      </c>
      <c r="O57" s="93">
        <v>2.5</v>
      </c>
      <c r="P57" s="93">
        <v>1.5</v>
      </c>
      <c r="Q57" s="93">
        <v>0.5</v>
      </c>
      <c r="R57" s="49" t="e">
        <f>INDEX(E57:H57,1,MATCH(radardiagram!$D$2,$J$17:$J$20,0))</f>
        <v>#N/A</v>
      </c>
      <c r="S57" s="49"/>
      <c r="T57" s="77" t="e">
        <f t="shared" si="10"/>
        <v>#N/A</v>
      </c>
    </row>
    <row r="58" spans="2:20" x14ac:dyDescent="0.3">
      <c r="B58" s="62" t="s">
        <v>90</v>
      </c>
      <c r="C58" s="244">
        <f>IF('overzicht alle'!F164="uitstekend",3,IF('overzicht alle'!F164="beter",2,IF('overzicht alle'!F164="goed",1,IF('overzicht alle'!F164="/",0,0))))</f>
        <v>0</v>
      </c>
      <c r="D58" s="248">
        <v>3</v>
      </c>
      <c r="E58" s="244" t="e">
        <f>VLOOKUP('CONCEPT AFSTEMMING'!K248,'Prep Radar'!$J$5:$K$9,2,FALSE)</f>
        <v>#N/A</v>
      </c>
      <c r="F58" s="244" t="e">
        <f>VLOOKUP('EVALUATIE 1'!K248,'Prep Radar'!$J$5:$K$9,2,FALSE)</f>
        <v>#N/A</v>
      </c>
      <c r="G58" s="244" t="e">
        <f>VLOOKUP('EVALUATIE 2'!K248,'Prep Radar'!$J$5:$K$9,2,FALSE)</f>
        <v>#N/A</v>
      </c>
      <c r="H58" s="245" t="e">
        <f>VLOOKUP('EVALUATIE 3'!K248,'Prep Radar'!$J$5:$K$9,2,FALSE)</f>
        <v>#N/A</v>
      </c>
      <c r="M58" s="87" t="str">
        <f t="shared" si="9"/>
        <v>Circulair en toekomstgericht ontwerpen</v>
      </c>
      <c r="N58" s="92">
        <v>3.5</v>
      </c>
      <c r="O58" s="93">
        <v>2.5</v>
      </c>
      <c r="P58" s="93">
        <v>1.5</v>
      </c>
      <c r="Q58" s="93">
        <v>0.5</v>
      </c>
      <c r="R58" s="49" t="e">
        <f>INDEX(E58:H58,1,MATCH(radardiagram!$D$2,$J$17:$J$20,0))</f>
        <v>#N/A</v>
      </c>
      <c r="S58" s="49"/>
      <c r="T58" s="77" t="e">
        <f t="shared" si="10"/>
        <v>#N/A</v>
      </c>
    </row>
    <row r="59" spans="2:20" x14ac:dyDescent="0.3">
      <c r="B59" s="62" t="s">
        <v>63</v>
      </c>
      <c r="C59" s="244">
        <f>IF('overzicht alle'!F167="uitstekend",3,IF('overzicht alle'!F167="beter",2,IF('overzicht alle'!F167="goed",1,IF('overzicht alle'!F167="/",0,0))))</f>
        <v>0</v>
      </c>
      <c r="D59" s="248">
        <v>3</v>
      </c>
      <c r="E59" s="244" t="e">
        <f>VLOOKUP('CONCEPT AFSTEMMING'!K252,'Prep Radar'!$J$5:$K$9,2,FALSE)</f>
        <v>#N/A</v>
      </c>
      <c r="F59" s="244" t="e">
        <f>VLOOKUP('EVALUATIE 1'!K252,'Prep Radar'!$J$5:$K$9,2,FALSE)</f>
        <v>#N/A</v>
      </c>
      <c r="G59" s="244" t="e">
        <f>VLOOKUP('EVALUATIE 2'!K252,'Prep Radar'!$J$5:$K$9,2,FALSE)</f>
        <v>#N/A</v>
      </c>
      <c r="H59" s="245" t="e">
        <f>VLOOKUP('EVALUATIE 3'!K252,'Prep Radar'!$J$5:$K$9,2,FALSE)</f>
        <v>#N/A</v>
      </c>
      <c r="M59" s="87" t="str">
        <f t="shared" si="9"/>
        <v>Gebruik door derden</v>
      </c>
      <c r="N59" s="92">
        <v>3.5</v>
      </c>
      <c r="O59" s="93">
        <v>2.5</v>
      </c>
      <c r="P59" s="93">
        <v>1.5</v>
      </c>
      <c r="Q59" s="93">
        <v>0.5</v>
      </c>
      <c r="R59" s="49" t="e">
        <f>INDEX(E59:H59,1,MATCH(radardiagram!$D$2,$J$17:$J$20,0))</f>
        <v>#N/A</v>
      </c>
      <c r="S59" s="49"/>
      <c r="T59" s="77" t="e">
        <f t="shared" si="10"/>
        <v>#N/A</v>
      </c>
    </row>
    <row r="60" spans="2:20" x14ac:dyDescent="0.3">
      <c r="B60" s="62" t="s">
        <v>64</v>
      </c>
      <c r="C60" s="244">
        <f>IF('overzicht alle'!F170="uitstekend",3,IF('overzicht alle'!F170="beter",2,IF('overzicht alle'!F170="goed",1,IF('overzicht alle'!F170="/",0,0))))</f>
        <v>1</v>
      </c>
      <c r="D60" s="248">
        <v>3</v>
      </c>
      <c r="E60" s="244" t="e">
        <f>VLOOKUP('CONCEPT AFSTEMMING'!K256,'Prep Radar'!$J$5:$K$9,2,FALSE)</f>
        <v>#N/A</v>
      </c>
      <c r="F60" s="244" t="e">
        <f>VLOOKUP('EVALUATIE 1'!K256,'Prep Radar'!$J$5:$K$9,2,FALSE)</f>
        <v>#N/A</v>
      </c>
      <c r="G60" s="244" t="e">
        <f>VLOOKUP('EVALUATIE 2'!K256,'Prep Radar'!$J$5:$K$9,2,FALSE)</f>
        <v>#N/A</v>
      </c>
      <c r="H60" s="245" t="e">
        <f>VLOOKUP('EVALUATIE 3'!K256,'Prep Radar'!$J$5:$K$9,2,FALSE)</f>
        <v>#N/A</v>
      </c>
      <c r="M60" s="87" t="str">
        <f t="shared" si="9"/>
        <v>Energiemonitoring</v>
      </c>
      <c r="N60" s="92">
        <v>3.5</v>
      </c>
      <c r="O60" s="93">
        <v>2.5</v>
      </c>
      <c r="P60" s="93">
        <v>1.5</v>
      </c>
      <c r="Q60" s="93">
        <v>0.5</v>
      </c>
      <c r="R60" s="49" t="e">
        <f>INDEX(E60:H60,1,MATCH(radardiagram!$D$2,$J$17:$J$20,0))</f>
        <v>#N/A</v>
      </c>
      <c r="S60" s="49"/>
      <c r="T60" s="77" t="e">
        <f t="shared" si="10"/>
        <v>#N/A</v>
      </c>
    </row>
    <row r="61" spans="2:20" x14ac:dyDescent="0.3">
      <c r="B61" s="62" t="s">
        <v>527</v>
      </c>
      <c r="C61" s="244">
        <f>IF('overzicht alle'!F174="uitstekend",3,IF('overzicht alle'!F174="beter",2,IF('overzicht alle'!F174="goed",1,IF('overzicht alle'!F174="/",0,0))))</f>
        <v>1</v>
      </c>
      <c r="D61" s="248">
        <v>3</v>
      </c>
      <c r="E61" s="244" t="e">
        <f>VLOOKUP('CONCEPT AFSTEMMING'!K261,'Prep Radar'!$J$5:$K$9,2,FALSE)</f>
        <v>#N/A</v>
      </c>
      <c r="F61" s="244" t="e">
        <f>VLOOKUP('EVALUATIE 1'!K261,'Prep Radar'!$J$5:$K$9,2,FALSE)</f>
        <v>#N/A</v>
      </c>
      <c r="G61" s="244" t="e">
        <f>VLOOKUP('EVALUATIE 2'!K261,'Prep Radar'!$J$5:$K$9,2,FALSE)</f>
        <v>#N/A</v>
      </c>
      <c r="H61" s="245" t="e">
        <f>VLOOKUP('EVALUATIE 3'!K261,'Prep Radar'!$J$5:$K$9,2,FALSE)</f>
        <v>#N/A</v>
      </c>
      <c r="M61" s="87" t="str">
        <f t="shared" si="9"/>
        <v>kwaliteit opvolging</v>
      </c>
      <c r="N61" s="92">
        <v>3.5</v>
      </c>
      <c r="O61" s="93">
        <v>2.5</v>
      </c>
      <c r="P61" s="93">
        <v>1.5</v>
      </c>
      <c r="Q61" s="93">
        <v>0.5</v>
      </c>
      <c r="R61" s="49" t="e">
        <f>INDEX(E61:H61,1,MATCH(radardiagram!$D$2,$J$17:$J$20,0))</f>
        <v>#N/A</v>
      </c>
      <c r="S61" s="49"/>
      <c r="T61" s="77" t="e">
        <f t="shared" si="10"/>
        <v>#N/A</v>
      </c>
    </row>
    <row r="62" spans="2:20" x14ac:dyDescent="0.3">
      <c r="B62" s="252"/>
      <c r="C62" s="248"/>
      <c r="D62" s="248"/>
      <c r="E62" s="248"/>
      <c r="F62" s="248"/>
      <c r="G62" s="248"/>
      <c r="H62" s="248"/>
    </row>
  </sheetData>
  <sortState xmlns:xlrd2="http://schemas.microsoft.com/office/spreadsheetml/2017/richdata2" ref="J17:K20">
    <sortCondition ref="K19"/>
  </sortState>
  <pageMargins left="0.71" right="0.71" top="1.5000000000000002" bottom="0.98" header="0.51" footer="0.2"/>
  <pageSetup paperSize="9" scale="26" fitToHeight="0" orientation="portrait" r:id="rId1"/>
  <headerFooter>
    <oddFooter xml:space="preserve">&amp;C&amp;"Calibri,Standaard"&amp;20&amp;K000000PROJECTNAAM
&amp;D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A1:AF192"/>
  <sheetViews>
    <sheetView showZeros="0" topLeftCell="A2" zoomScale="90" zoomScaleNormal="90" workbookViewId="0">
      <pane ySplit="1155" topLeftCell="A46" activePane="bottomLeft"/>
      <selection activeCell="Z145" sqref="Z145"/>
      <selection pane="bottomLeft" activeCell="L6" sqref="L6:M177"/>
    </sheetView>
  </sheetViews>
  <sheetFormatPr defaultColWidth="8.77734375" defaultRowHeight="14.4" x14ac:dyDescent="0.3"/>
  <cols>
    <col min="1" max="1" width="12.21875" style="127" customWidth="1"/>
    <col min="2" max="2" width="6.44140625" style="119" hidden="1" customWidth="1"/>
    <col min="3" max="3" width="9.77734375" style="119" hidden="1" customWidth="1"/>
    <col min="4" max="4" width="34" style="125" hidden="1" customWidth="1"/>
    <col min="5" max="5" width="8" style="126" hidden="1" customWidth="1"/>
    <col min="6" max="6" width="8" style="119" hidden="1" customWidth="1"/>
    <col min="7" max="7" width="33.44140625" style="125" hidden="1" customWidth="1"/>
    <col min="8" max="8" width="14.77734375" style="127" hidden="1" customWidth="1"/>
    <col min="9" max="10" width="7.6640625" customWidth="1"/>
    <col min="11" max="11" width="25.6640625" customWidth="1"/>
    <col min="12" max="12" width="14.21875" style="210" customWidth="1"/>
    <col min="13" max="13" width="14.44140625" style="211" customWidth="1"/>
    <col min="14" max="14" width="8.77734375" style="119" customWidth="1"/>
    <col min="15" max="15" width="8.77734375" style="212" customWidth="1"/>
    <col min="16" max="16" width="8.77734375" style="213"/>
    <col min="17" max="17" width="8.77734375" style="212"/>
    <col min="18" max="18" width="8.77734375" style="213" customWidth="1"/>
    <col min="19" max="19" width="8.77734375" style="119" customWidth="1"/>
    <col min="20" max="22" width="8.77734375" style="119"/>
    <col min="23" max="23" width="8.77734375" style="212"/>
    <col min="24" max="24" width="52.44140625" style="200" hidden="1" customWidth="1"/>
    <col min="25" max="28" width="14.21875" style="312" customWidth="1"/>
    <col min="29" max="29" width="56.77734375" style="156" customWidth="1"/>
    <col min="30" max="16384" width="8.77734375" style="127"/>
  </cols>
  <sheetData>
    <row r="1" spans="1:29" ht="21" customHeight="1" x14ac:dyDescent="0.3">
      <c r="L1" s="462" t="s">
        <v>435</v>
      </c>
      <c r="M1" s="462"/>
      <c r="N1" s="461" t="s">
        <v>436</v>
      </c>
      <c r="O1" s="461"/>
      <c r="P1" s="461"/>
      <c r="Q1" s="461"/>
      <c r="R1" s="459" t="s">
        <v>437</v>
      </c>
      <c r="S1" s="459"/>
      <c r="T1" s="459"/>
      <c r="U1" s="459"/>
      <c r="V1" s="459"/>
      <c r="W1" s="460"/>
      <c r="X1" s="187" t="s">
        <v>438</v>
      </c>
      <c r="Y1" s="304"/>
      <c r="Z1" s="304"/>
      <c r="AA1" s="304"/>
      <c r="AB1" s="304"/>
      <c r="AC1" s="127"/>
    </row>
    <row r="2" spans="1:29" ht="22.95" customHeight="1" x14ac:dyDescent="0.25">
      <c r="B2" s="120">
        <v>0</v>
      </c>
      <c r="C2" s="119">
        <v>0</v>
      </c>
      <c r="E2" s="128">
        <v>0</v>
      </c>
      <c r="F2" s="129">
        <v>0</v>
      </c>
      <c r="G2" s="130"/>
      <c r="H2" s="131"/>
      <c r="I2" s="126"/>
      <c r="J2" s="119"/>
      <c r="K2" s="125"/>
      <c r="L2" s="463"/>
      <c r="M2" s="463"/>
      <c r="N2" s="471" t="s">
        <v>439</v>
      </c>
      <c r="O2" s="472"/>
      <c r="P2" s="476" t="s">
        <v>440</v>
      </c>
      <c r="Q2" s="477"/>
      <c r="R2" s="469" t="s">
        <v>191</v>
      </c>
      <c r="S2" s="470"/>
      <c r="T2" s="470" t="s">
        <v>192</v>
      </c>
      <c r="U2" s="470"/>
      <c r="V2" s="470" t="s">
        <v>193</v>
      </c>
      <c r="W2" s="473"/>
      <c r="X2" s="466" t="s">
        <v>492</v>
      </c>
      <c r="Y2" s="455" t="s">
        <v>552</v>
      </c>
      <c r="Z2" s="455"/>
      <c r="AA2" s="455"/>
      <c r="AB2" s="455"/>
      <c r="AC2" s="127"/>
    </row>
    <row r="3" spans="1:29" ht="24" customHeight="1" x14ac:dyDescent="0.25">
      <c r="B3" s="467" t="s">
        <v>194</v>
      </c>
      <c r="C3" s="467"/>
      <c r="D3" s="467"/>
      <c r="E3" s="468" t="s">
        <v>195</v>
      </c>
      <c r="F3" s="468"/>
      <c r="G3" s="468"/>
      <c r="H3" s="132" t="s">
        <v>196</v>
      </c>
      <c r="I3" s="467" t="s">
        <v>441</v>
      </c>
      <c r="J3" s="467"/>
      <c r="K3" s="467"/>
      <c r="L3" s="188" t="s">
        <v>197</v>
      </c>
      <c r="M3" s="189" t="s">
        <v>198</v>
      </c>
      <c r="N3" s="133" t="s">
        <v>197</v>
      </c>
      <c r="O3" s="190" t="s">
        <v>198</v>
      </c>
      <c r="P3" s="191" t="s">
        <v>197</v>
      </c>
      <c r="Q3" s="192" t="s">
        <v>198</v>
      </c>
      <c r="R3" s="193" t="s">
        <v>197</v>
      </c>
      <c r="S3" s="194" t="s">
        <v>198</v>
      </c>
      <c r="T3" s="194" t="s">
        <v>197</v>
      </c>
      <c r="U3" s="194" t="s">
        <v>198</v>
      </c>
      <c r="V3" s="194" t="s">
        <v>197</v>
      </c>
      <c r="W3" s="195" t="s">
        <v>198</v>
      </c>
      <c r="X3" s="466"/>
      <c r="Y3" s="305" t="s">
        <v>553</v>
      </c>
      <c r="Z3" s="305" t="s">
        <v>554</v>
      </c>
      <c r="AA3" s="305" t="s">
        <v>555</v>
      </c>
      <c r="AB3" s="305" t="s">
        <v>556</v>
      </c>
      <c r="AC3" s="127"/>
    </row>
    <row r="4" spans="1:29" ht="21" x14ac:dyDescent="0.25">
      <c r="B4" s="121">
        <v>0</v>
      </c>
      <c r="C4" s="134">
        <v>0</v>
      </c>
      <c r="D4" s="135"/>
      <c r="E4" s="128">
        <v>0</v>
      </c>
      <c r="F4" s="120">
        <v>0</v>
      </c>
      <c r="G4" s="136"/>
      <c r="H4" s="137"/>
      <c r="I4" s="468" t="s">
        <v>195</v>
      </c>
      <c r="J4" s="468"/>
      <c r="K4" s="468"/>
      <c r="L4" s="196">
        <v>0</v>
      </c>
      <c r="M4" s="197"/>
      <c r="N4" s="129"/>
      <c r="O4" s="198"/>
      <c r="P4" s="199">
        <v>0</v>
      </c>
      <c r="Q4" s="198"/>
      <c r="R4" s="199"/>
      <c r="S4" s="129"/>
      <c r="T4" s="129"/>
      <c r="U4" s="129"/>
      <c r="V4" s="129"/>
      <c r="W4" s="198"/>
      <c r="Y4" s="306"/>
      <c r="Z4" s="306"/>
      <c r="AA4" s="306"/>
      <c r="AB4" s="306"/>
      <c r="AC4" s="127"/>
    </row>
    <row r="5" spans="1:29" ht="24" customHeight="1" x14ac:dyDescent="0.25">
      <c r="B5" s="464" t="s">
        <v>199</v>
      </c>
      <c r="C5" s="465"/>
      <c r="D5" s="465"/>
      <c r="E5" s="465"/>
      <c r="F5" s="465"/>
      <c r="G5" s="465"/>
      <c r="H5" s="137"/>
      <c r="I5" s="453" t="s">
        <v>158</v>
      </c>
      <c r="J5" s="453"/>
      <c r="K5" s="454"/>
      <c r="L5" s="196">
        <v>0</v>
      </c>
      <c r="M5" s="197"/>
      <c r="N5" s="406"/>
      <c r="O5" s="201"/>
      <c r="P5" s="407">
        <v>0</v>
      </c>
      <c r="Q5" s="408"/>
      <c r="R5" s="407"/>
      <c r="S5" s="408"/>
      <c r="T5" s="408"/>
      <c r="U5" s="408"/>
      <c r="V5" s="408"/>
      <c r="W5" s="409"/>
      <c r="Y5" s="307"/>
      <c r="Z5" s="307"/>
      <c r="AA5" s="307"/>
      <c r="AB5" s="307"/>
      <c r="AC5" s="127"/>
    </row>
    <row r="6" spans="1:29" ht="24" customHeight="1" x14ac:dyDescent="0.25">
      <c r="A6" s="127" t="s">
        <v>442</v>
      </c>
      <c r="B6" s="122">
        <v>0</v>
      </c>
      <c r="C6" s="138">
        <v>0</v>
      </c>
      <c r="D6" s="139"/>
      <c r="E6" s="140" t="s">
        <v>159</v>
      </c>
      <c r="F6" s="117" t="s">
        <v>160</v>
      </c>
      <c r="G6" s="118"/>
      <c r="H6" s="137" t="s">
        <v>200</v>
      </c>
      <c r="I6" s="140" t="s">
        <v>159</v>
      </c>
      <c r="J6" s="117" t="s">
        <v>160</v>
      </c>
      <c r="K6" s="118"/>
      <c r="L6" s="196" t="s">
        <v>457</v>
      </c>
      <c r="M6" s="197" t="s">
        <v>1</v>
      </c>
      <c r="N6" s="406"/>
      <c r="O6" s="201"/>
      <c r="P6" s="407"/>
      <c r="Q6" s="408"/>
      <c r="R6" s="407"/>
      <c r="S6" s="408"/>
      <c r="T6" s="408"/>
      <c r="U6" s="408"/>
      <c r="V6" s="408"/>
      <c r="W6" s="409"/>
      <c r="Y6" s="306" t="s">
        <v>513</v>
      </c>
      <c r="Z6" s="306" t="s">
        <v>513</v>
      </c>
      <c r="AA6" s="306" t="s">
        <v>513</v>
      </c>
      <c r="AB6" s="306" t="s">
        <v>513</v>
      </c>
      <c r="AC6" s="127"/>
    </row>
    <row r="7" spans="1:29" ht="24" customHeight="1" x14ac:dyDescent="0.25">
      <c r="A7" s="127" t="s">
        <v>442</v>
      </c>
      <c r="B7" s="122"/>
      <c r="C7" s="138"/>
      <c r="D7" s="139"/>
      <c r="E7" s="140"/>
      <c r="F7" s="117" t="s">
        <v>161</v>
      </c>
      <c r="G7" s="118" t="s">
        <v>162</v>
      </c>
      <c r="H7" s="137" t="s">
        <v>200</v>
      </c>
      <c r="I7" s="140"/>
      <c r="J7" s="117" t="s">
        <v>161</v>
      </c>
      <c r="K7" s="118" t="s">
        <v>162</v>
      </c>
      <c r="L7" s="196" t="s">
        <v>31</v>
      </c>
      <c r="M7" s="197" t="s">
        <v>29</v>
      </c>
      <c r="N7" s="406"/>
      <c r="O7" s="201"/>
      <c r="P7" s="407"/>
      <c r="Q7" s="408"/>
      <c r="R7" s="407"/>
      <c r="S7" s="408"/>
      <c r="T7" s="408"/>
      <c r="U7" s="408"/>
      <c r="V7" s="408"/>
      <c r="W7" s="409"/>
      <c r="X7" s="456" t="s">
        <v>443</v>
      </c>
      <c r="Y7" s="306"/>
      <c r="Z7" s="306"/>
      <c r="AA7" s="306"/>
      <c r="AB7" s="306"/>
      <c r="AC7" s="127"/>
    </row>
    <row r="8" spans="1:29" ht="24" customHeight="1" x14ac:dyDescent="0.25">
      <c r="A8" s="127" t="s">
        <v>442</v>
      </c>
      <c r="B8" s="122">
        <v>0</v>
      </c>
      <c r="C8" s="138">
        <v>0</v>
      </c>
      <c r="D8" s="139"/>
      <c r="E8" s="140" t="s">
        <v>163</v>
      </c>
      <c r="F8" s="117" t="s">
        <v>164</v>
      </c>
      <c r="G8" s="118"/>
      <c r="H8" s="137" t="s">
        <v>200</v>
      </c>
      <c r="I8" s="140" t="s">
        <v>163</v>
      </c>
      <c r="J8" s="117" t="s">
        <v>164</v>
      </c>
      <c r="K8" s="118"/>
      <c r="L8" s="196" t="s">
        <v>457</v>
      </c>
      <c r="M8" s="197" t="s">
        <v>1</v>
      </c>
      <c r="N8" s="406"/>
      <c r="O8" s="201"/>
      <c r="P8" s="407"/>
      <c r="Q8" s="408"/>
      <c r="R8" s="407"/>
      <c r="S8" s="408"/>
      <c r="T8" s="408"/>
      <c r="U8" s="408"/>
      <c r="V8" s="408"/>
      <c r="W8" s="409"/>
      <c r="X8" s="456"/>
      <c r="Y8" s="306" t="s">
        <v>513</v>
      </c>
      <c r="Z8" s="306" t="s">
        <v>513</v>
      </c>
      <c r="AA8" s="306" t="s">
        <v>513</v>
      </c>
      <c r="AB8" s="306" t="s">
        <v>513</v>
      </c>
      <c r="AC8" s="127"/>
    </row>
    <row r="9" spans="1:29" ht="24" customHeight="1" x14ac:dyDescent="0.25">
      <c r="A9" s="127" t="s">
        <v>442</v>
      </c>
      <c r="B9" s="122"/>
      <c r="C9" s="138"/>
      <c r="D9" s="139"/>
      <c r="E9" s="140"/>
      <c r="F9" s="117" t="s">
        <v>165</v>
      </c>
      <c r="G9" s="118" t="s">
        <v>166</v>
      </c>
      <c r="H9" s="137" t="s">
        <v>200</v>
      </c>
      <c r="I9" s="140"/>
      <c r="J9" s="117" t="s">
        <v>165</v>
      </c>
      <c r="K9" s="118" t="s">
        <v>166</v>
      </c>
      <c r="L9" s="196" t="s">
        <v>31</v>
      </c>
      <c r="M9" s="197" t="s">
        <v>29</v>
      </c>
      <c r="N9" s="406"/>
      <c r="O9" s="201"/>
      <c r="P9" s="407"/>
      <c r="Q9" s="408"/>
      <c r="R9" s="407"/>
      <c r="S9" s="408"/>
      <c r="T9" s="408"/>
      <c r="U9" s="408"/>
      <c r="V9" s="408"/>
      <c r="W9" s="409"/>
      <c r="X9" s="456"/>
      <c r="Y9" s="306"/>
      <c r="Z9" s="306"/>
      <c r="AA9" s="306"/>
      <c r="AB9" s="306"/>
      <c r="AC9" s="127"/>
    </row>
    <row r="10" spans="1:29" ht="24" customHeight="1" x14ac:dyDescent="0.25">
      <c r="A10" s="127" t="s">
        <v>442</v>
      </c>
      <c r="B10" s="122"/>
      <c r="C10" s="138"/>
      <c r="D10" s="139"/>
      <c r="E10" s="140"/>
      <c r="F10" s="117" t="s">
        <v>167</v>
      </c>
      <c r="G10" s="118" t="s">
        <v>168</v>
      </c>
      <c r="H10" s="137" t="s">
        <v>200</v>
      </c>
      <c r="I10" s="140"/>
      <c r="J10" s="117" t="s">
        <v>167</v>
      </c>
      <c r="K10" s="118" t="s">
        <v>168</v>
      </c>
      <c r="L10" s="196" t="s">
        <v>31</v>
      </c>
      <c r="M10" s="197" t="s">
        <v>29</v>
      </c>
      <c r="N10" s="406"/>
      <c r="O10" s="201"/>
      <c r="P10" s="407"/>
      <c r="Q10" s="408"/>
      <c r="R10" s="407"/>
      <c r="S10" s="408"/>
      <c r="T10" s="408"/>
      <c r="U10" s="408"/>
      <c r="V10" s="408"/>
      <c r="W10" s="409"/>
      <c r="X10" s="456"/>
      <c r="Y10" s="306"/>
      <c r="Z10" s="306"/>
      <c r="AA10" s="306"/>
      <c r="AB10" s="306"/>
      <c r="AC10" s="127"/>
    </row>
    <row r="11" spans="1:29" ht="24" customHeight="1" x14ac:dyDescent="0.25">
      <c r="A11" s="127" t="s">
        <v>442</v>
      </c>
      <c r="B11" s="122"/>
      <c r="C11" s="138"/>
      <c r="D11" s="139"/>
      <c r="E11" s="140"/>
      <c r="F11" s="117" t="s">
        <v>169</v>
      </c>
      <c r="G11" s="118" t="s">
        <v>170</v>
      </c>
      <c r="H11" s="137" t="s">
        <v>200</v>
      </c>
      <c r="I11" s="140"/>
      <c r="J11" s="117" t="s">
        <v>169</v>
      </c>
      <c r="K11" s="118" t="s">
        <v>170</v>
      </c>
      <c r="L11" s="196" t="s">
        <v>31</v>
      </c>
      <c r="M11" s="197" t="s">
        <v>29</v>
      </c>
      <c r="N11" s="406"/>
      <c r="O11" s="201"/>
      <c r="P11" s="407"/>
      <c r="Q11" s="408"/>
      <c r="R11" s="407"/>
      <c r="S11" s="408"/>
      <c r="T11" s="408"/>
      <c r="U11" s="408"/>
      <c r="V11" s="408"/>
      <c r="W11" s="409"/>
      <c r="X11" s="456"/>
      <c r="Y11" s="306"/>
      <c r="Z11" s="306"/>
      <c r="AA11" s="306"/>
      <c r="AB11" s="306"/>
      <c r="AC11" s="127"/>
    </row>
    <row r="12" spans="1:29" ht="24" customHeight="1" x14ac:dyDescent="0.25">
      <c r="A12" s="127" t="s">
        <v>442</v>
      </c>
      <c r="B12" s="122">
        <v>0</v>
      </c>
      <c r="C12" s="138">
        <v>0</v>
      </c>
      <c r="D12" s="139"/>
      <c r="E12" s="140" t="s">
        <v>171</v>
      </c>
      <c r="F12" s="117" t="s">
        <v>172</v>
      </c>
      <c r="G12" s="118"/>
      <c r="H12" s="137" t="s">
        <v>200</v>
      </c>
      <c r="I12" s="140" t="s">
        <v>171</v>
      </c>
      <c r="J12" s="117" t="s">
        <v>172</v>
      </c>
      <c r="K12" s="118"/>
      <c r="L12" s="196" t="s">
        <v>457</v>
      </c>
      <c r="M12" s="197" t="s">
        <v>1</v>
      </c>
      <c r="N12" s="406"/>
      <c r="O12" s="201"/>
      <c r="P12" s="407"/>
      <c r="Q12" s="408"/>
      <c r="R12" s="407"/>
      <c r="S12" s="408"/>
      <c r="T12" s="408"/>
      <c r="U12" s="408"/>
      <c r="V12" s="408"/>
      <c r="W12" s="409"/>
      <c r="X12" s="456"/>
      <c r="Y12" s="306" t="s">
        <v>513</v>
      </c>
      <c r="Z12" s="306" t="s">
        <v>513</v>
      </c>
      <c r="AA12" s="306" t="s">
        <v>513</v>
      </c>
      <c r="AB12" s="306" t="s">
        <v>513</v>
      </c>
      <c r="AC12" s="127"/>
    </row>
    <row r="13" spans="1:29" ht="24" customHeight="1" x14ac:dyDescent="0.25">
      <c r="A13" s="127" t="s">
        <v>442</v>
      </c>
      <c r="B13" s="122"/>
      <c r="C13" s="138"/>
      <c r="D13" s="139"/>
      <c r="E13" s="140"/>
      <c r="F13" s="117" t="s">
        <v>173</v>
      </c>
      <c r="G13" s="118" t="s">
        <v>174</v>
      </c>
      <c r="H13" s="137" t="s">
        <v>200</v>
      </c>
      <c r="I13" s="140"/>
      <c r="J13" s="117" t="s">
        <v>173</v>
      </c>
      <c r="K13" s="118" t="s">
        <v>525</v>
      </c>
      <c r="L13" s="196" t="s">
        <v>31</v>
      </c>
      <c r="M13" s="197" t="s">
        <v>29</v>
      </c>
      <c r="N13" s="406"/>
      <c r="O13" s="201"/>
      <c r="P13" s="407"/>
      <c r="Q13" s="408"/>
      <c r="R13" s="407"/>
      <c r="S13" s="408"/>
      <c r="T13" s="408"/>
      <c r="U13" s="408"/>
      <c r="V13" s="408"/>
      <c r="W13" s="409"/>
      <c r="X13" s="456"/>
      <c r="Y13" s="306"/>
      <c r="Z13" s="306"/>
      <c r="AA13" s="306"/>
      <c r="AB13" s="306"/>
      <c r="AC13" s="127"/>
    </row>
    <row r="14" spans="1:29" ht="24" customHeight="1" x14ac:dyDescent="0.25">
      <c r="B14" s="122"/>
      <c r="C14" s="138"/>
      <c r="D14" s="139"/>
      <c r="E14" s="140"/>
      <c r="F14" s="117" t="s">
        <v>175</v>
      </c>
      <c r="G14" s="118" t="s">
        <v>176</v>
      </c>
      <c r="H14" s="137"/>
      <c r="I14" s="140" t="s">
        <v>177</v>
      </c>
      <c r="J14" s="117" t="s">
        <v>178</v>
      </c>
      <c r="K14" s="118"/>
      <c r="L14" s="196" t="s">
        <v>457</v>
      </c>
      <c r="M14" s="197" t="s">
        <v>1</v>
      </c>
      <c r="N14" s="406"/>
      <c r="O14" s="201"/>
      <c r="P14" s="407"/>
      <c r="Q14" s="408"/>
      <c r="R14" s="407"/>
      <c r="S14" s="408"/>
      <c r="T14" s="408"/>
      <c r="U14" s="408"/>
      <c r="V14" s="408"/>
      <c r="W14" s="409"/>
      <c r="X14" s="456"/>
      <c r="Y14" s="306" t="s">
        <v>513</v>
      </c>
      <c r="Z14" s="306" t="s">
        <v>513</v>
      </c>
      <c r="AA14" s="306" t="s">
        <v>513</v>
      </c>
      <c r="AB14" s="306" t="s">
        <v>513</v>
      </c>
      <c r="AC14" s="127"/>
    </row>
    <row r="15" spans="1:29" ht="24" customHeight="1" x14ac:dyDescent="0.25">
      <c r="A15" s="127" t="s">
        <v>444</v>
      </c>
      <c r="B15" s="122">
        <v>0</v>
      </c>
      <c r="C15" s="138">
        <v>0</v>
      </c>
      <c r="D15" s="139"/>
      <c r="E15" s="140" t="s">
        <v>177</v>
      </c>
      <c r="F15" s="117" t="s">
        <v>178</v>
      </c>
      <c r="G15" s="118"/>
      <c r="H15" s="137" t="s">
        <v>200</v>
      </c>
      <c r="I15" s="140"/>
      <c r="J15" s="117" t="s">
        <v>179</v>
      </c>
      <c r="K15" s="118" t="s">
        <v>180</v>
      </c>
      <c r="L15" s="196" t="s">
        <v>31</v>
      </c>
      <c r="M15" s="197" t="s">
        <v>29</v>
      </c>
      <c r="N15" s="406"/>
      <c r="O15" s="201"/>
      <c r="P15" s="407"/>
      <c r="Q15" s="408"/>
      <c r="R15" s="407"/>
      <c r="S15" s="408"/>
      <c r="T15" s="408"/>
      <c r="U15" s="408"/>
      <c r="V15" s="408"/>
      <c r="W15" s="409"/>
      <c r="X15" s="456"/>
      <c r="Y15" s="306"/>
      <c r="Z15" s="306"/>
      <c r="AA15" s="306"/>
      <c r="AB15" s="306"/>
      <c r="AC15" s="127"/>
    </row>
    <row r="16" spans="1:29" ht="24" customHeight="1" x14ac:dyDescent="0.25">
      <c r="A16" s="127" t="s">
        <v>444</v>
      </c>
      <c r="B16" s="122"/>
      <c r="C16" s="138"/>
      <c r="D16" s="139"/>
      <c r="E16" s="140"/>
      <c r="F16" s="117" t="s">
        <v>179</v>
      </c>
      <c r="G16" s="118" t="s">
        <v>180</v>
      </c>
      <c r="H16" s="137" t="s">
        <v>200</v>
      </c>
      <c r="I16" s="140" t="s">
        <v>181</v>
      </c>
      <c r="J16" s="117" t="s">
        <v>182</v>
      </c>
      <c r="K16" s="118"/>
      <c r="L16" s="196" t="s">
        <v>457</v>
      </c>
      <c r="M16" s="197" t="s">
        <v>1</v>
      </c>
      <c r="N16" s="406"/>
      <c r="O16" s="201"/>
      <c r="P16" s="407"/>
      <c r="Q16" s="408"/>
      <c r="R16" s="407"/>
      <c r="S16" s="408"/>
      <c r="T16" s="408"/>
      <c r="U16" s="408"/>
      <c r="V16" s="408"/>
      <c r="W16" s="409"/>
      <c r="X16" s="456"/>
      <c r="Y16" s="306" t="s">
        <v>513</v>
      </c>
      <c r="Z16" s="306" t="s">
        <v>513</v>
      </c>
      <c r="AA16" s="306" t="s">
        <v>513</v>
      </c>
      <c r="AB16" s="306" t="s">
        <v>513</v>
      </c>
      <c r="AC16" s="127"/>
    </row>
    <row r="17" spans="1:32" ht="24" customHeight="1" x14ac:dyDescent="0.25">
      <c r="A17" s="127" t="s">
        <v>444</v>
      </c>
      <c r="B17" s="122">
        <v>0</v>
      </c>
      <c r="C17" s="138">
        <v>0</v>
      </c>
      <c r="D17" s="139"/>
      <c r="E17" s="140" t="s">
        <v>181</v>
      </c>
      <c r="F17" s="117" t="s">
        <v>182</v>
      </c>
      <c r="G17" s="118"/>
      <c r="H17" s="137" t="s">
        <v>200</v>
      </c>
      <c r="I17" s="140"/>
      <c r="J17" s="117" t="s">
        <v>183</v>
      </c>
      <c r="K17" s="118" t="s">
        <v>184</v>
      </c>
      <c r="L17" s="196" t="s">
        <v>31</v>
      </c>
      <c r="M17" s="197" t="s">
        <v>29</v>
      </c>
      <c r="N17" s="406"/>
      <c r="O17" s="201"/>
      <c r="P17" s="407"/>
      <c r="Q17" s="408"/>
      <c r="R17" s="407"/>
      <c r="S17" s="408"/>
      <c r="T17" s="408"/>
      <c r="U17" s="408"/>
      <c r="V17" s="408"/>
      <c r="W17" s="409"/>
      <c r="X17" s="456"/>
      <c r="Y17" s="306"/>
      <c r="Z17" s="306"/>
      <c r="AA17" s="306"/>
      <c r="AB17" s="306"/>
      <c r="AC17" s="127"/>
    </row>
    <row r="18" spans="1:32" ht="24" customHeight="1" x14ac:dyDescent="0.25">
      <c r="A18" s="127" t="s">
        <v>444</v>
      </c>
      <c r="B18" s="122"/>
      <c r="C18" s="138"/>
      <c r="D18" s="139"/>
      <c r="E18" s="140"/>
      <c r="F18" s="117" t="s">
        <v>183</v>
      </c>
      <c r="G18" s="118" t="s">
        <v>184</v>
      </c>
      <c r="H18" s="137" t="s">
        <v>200</v>
      </c>
      <c r="I18" s="140" t="s">
        <v>185</v>
      </c>
      <c r="J18" s="117" t="s">
        <v>186</v>
      </c>
      <c r="K18" s="118"/>
      <c r="L18" s="196" t="s">
        <v>457</v>
      </c>
      <c r="M18" s="197" t="s">
        <v>28</v>
      </c>
      <c r="N18" s="406"/>
      <c r="O18" s="201"/>
      <c r="P18" s="407"/>
      <c r="Q18" s="408"/>
      <c r="R18" s="407"/>
      <c r="S18" s="408"/>
      <c r="T18" s="408"/>
      <c r="U18" s="408"/>
      <c r="V18" s="408"/>
      <c r="W18" s="409"/>
      <c r="X18" s="200" t="s">
        <v>445</v>
      </c>
      <c r="Y18" s="306" t="s">
        <v>28</v>
      </c>
      <c r="Z18" s="306" t="s">
        <v>43</v>
      </c>
      <c r="AA18" s="306" t="s">
        <v>43</v>
      </c>
      <c r="AB18" s="306" t="s">
        <v>43</v>
      </c>
      <c r="AC18" s="127"/>
    </row>
    <row r="19" spans="1:32" ht="24" customHeight="1" x14ac:dyDescent="0.25">
      <c r="A19" s="127" t="s">
        <v>444</v>
      </c>
      <c r="B19" s="122">
        <v>0</v>
      </c>
      <c r="C19" s="138">
        <v>0</v>
      </c>
      <c r="D19" s="139"/>
      <c r="E19" s="140" t="s">
        <v>185</v>
      </c>
      <c r="F19" s="117" t="s">
        <v>186</v>
      </c>
      <c r="G19" s="118"/>
      <c r="H19" s="137" t="s">
        <v>200</v>
      </c>
      <c r="I19" s="140"/>
      <c r="J19" s="117" t="s">
        <v>187</v>
      </c>
      <c r="K19" s="118" t="s">
        <v>188</v>
      </c>
      <c r="L19" s="196" t="s">
        <v>31</v>
      </c>
      <c r="M19" s="197" t="s">
        <v>29</v>
      </c>
      <c r="N19" s="406"/>
      <c r="O19" s="201"/>
      <c r="P19" s="407"/>
      <c r="Q19" s="408"/>
      <c r="R19" s="407"/>
      <c r="S19" s="408"/>
      <c r="T19" s="408"/>
      <c r="U19" s="408"/>
      <c r="V19" s="408"/>
      <c r="W19" s="409"/>
      <c r="Y19" s="306"/>
      <c r="Z19" s="306"/>
      <c r="AA19" s="306"/>
      <c r="AB19" s="306"/>
      <c r="AC19" s="127"/>
    </row>
    <row r="20" spans="1:32" ht="24" customHeight="1" x14ac:dyDescent="0.25">
      <c r="A20" s="127" t="s">
        <v>444</v>
      </c>
      <c r="B20" s="122"/>
      <c r="C20" s="138"/>
      <c r="D20" s="139"/>
      <c r="E20" s="140"/>
      <c r="F20" s="117" t="s">
        <v>187</v>
      </c>
      <c r="G20" s="118" t="s">
        <v>188</v>
      </c>
      <c r="H20" s="137" t="s">
        <v>200</v>
      </c>
      <c r="I20" s="140"/>
      <c r="J20" s="117" t="s">
        <v>189</v>
      </c>
      <c r="K20" s="118" t="s">
        <v>190</v>
      </c>
      <c r="L20" s="240" t="s">
        <v>201</v>
      </c>
      <c r="M20" s="241" t="s">
        <v>43</v>
      </c>
      <c r="N20" s="407" t="s">
        <v>31</v>
      </c>
      <c r="O20" s="408" t="s">
        <v>43</v>
      </c>
      <c r="P20" s="407" t="s">
        <v>31</v>
      </c>
      <c r="Q20" s="408" t="s">
        <v>43</v>
      </c>
      <c r="R20" s="407"/>
      <c r="S20" s="408"/>
      <c r="T20" s="408"/>
      <c r="U20" s="408"/>
      <c r="V20" s="408"/>
      <c r="W20" s="409"/>
      <c r="Y20" s="306"/>
      <c r="Z20" s="306"/>
      <c r="AA20" s="306"/>
      <c r="AB20" s="306"/>
      <c r="AC20" s="127"/>
    </row>
    <row r="21" spans="1:32" ht="24" customHeight="1" x14ac:dyDescent="0.25">
      <c r="B21" s="122"/>
      <c r="C21" s="138"/>
      <c r="D21" s="139"/>
      <c r="E21" s="214"/>
      <c r="F21" s="117"/>
      <c r="G21" s="118"/>
      <c r="H21" s="137"/>
      <c r="I21" s="214"/>
      <c r="J21" s="117"/>
      <c r="K21" s="118"/>
      <c r="L21" s="196" t="s">
        <v>536</v>
      </c>
      <c r="M21" s="197" t="s">
        <v>536</v>
      </c>
      <c r="N21" s="406"/>
      <c r="O21" s="201"/>
      <c r="P21" s="407"/>
      <c r="Q21" s="408"/>
      <c r="R21" s="407"/>
      <c r="S21" s="408"/>
      <c r="T21" s="408"/>
      <c r="U21" s="408"/>
      <c r="V21" s="408"/>
      <c r="W21" s="409"/>
      <c r="Y21" s="306"/>
      <c r="Z21" s="306"/>
      <c r="AA21" s="306"/>
      <c r="AB21" s="306"/>
      <c r="AC21" s="127"/>
    </row>
    <row r="22" spans="1:32" ht="24" customHeight="1" x14ac:dyDescent="0.25">
      <c r="B22" s="457" t="s">
        <v>153</v>
      </c>
      <c r="C22" s="458"/>
      <c r="D22" s="458"/>
      <c r="E22" s="458"/>
      <c r="F22" s="458"/>
      <c r="G22" s="458"/>
      <c r="H22" s="137" t="s">
        <v>200</v>
      </c>
      <c r="I22" s="453" t="s">
        <v>153</v>
      </c>
      <c r="J22" s="453"/>
      <c r="K22" s="454"/>
      <c r="L22" s="196" t="s">
        <v>536</v>
      </c>
      <c r="M22" s="197" t="s">
        <v>457</v>
      </c>
      <c r="N22" s="406"/>
      <c r="O22" s="201"/>
      <c r="P22" s="407">
        <v>0</v>
      </c>
      <c r="Q22" s="408"/>
      <c r="R22" s="407"/>
      <c r="S22" s="408"/>
      <c r="T22" s="408"/>
      <c r="U22" s="408"/>
      <c r="V22" s="408"/>
      <c r="W22" s="409"/>
      <c r="Y22" s="307"/>
      <c r="Z22" s="307"/>
      <c r="AA22" s="307"/>
      <c r="AB22" s="307"/>
      <c r="AC22" s="127"/>
    </row>
    <row r="23" spans="1:32" ht="24" customHeight="1" x14ac:dyDescent="0.25">
      <c r="A23" s="127" t="s">
        <v>446</v>
      </c>
      <c r="B23" s="122" t="s">
        <v>202</v>
      </c>
      <c r="C23" s="138" t="s">
        <v>203</v>
      </c>
      <c r="D23" s="139"/>
      <c r="E23" s="141" t="s">
        <v>204</v>
      </c>
      <c r="F23" s="142" t="s">
        <v>203</v>
      </c>
      <c r="G23" s="143"/>
      <c r="H23" s="137" t="s">
        <v>200</v>
      </c>
      <c r="I23" s="141" t="s">
        <v>204</v>
      </c>
      <c r="J23" s="142" t="s">
        <v>203</v>
      </c>
      <c r="K23" s="143"/>
      <c r="L23" s="196" t="s">
        <v>537</v>
      </c>
      <c r="M23" s="197" t="s">
        <v>28</v>
      </c>
      <c r="N23" s="406"/>
      <c r="O23" s="201"/>
      <c r="P23" s="407"/>
      <c r="Q23" s="408"/>
      <c r="R23" s="407"/>
      <c r="S23" s="408"/>
      <c r="T23" s="408"/>
      <c r="U23" s="408"/>
      <c r="V23" s="408"/>
      <c r="W23" s="409"/>
      <c r="Y23" s="306" t="s">
        <v>28</v>
      </c>
      <c r="Z23" s="306" t="s">
        <v>28</v>
      </c>
      <c r="AA23" s="306" t="s">
        <v>28</v>
      </c>
      <c r="AB23" s="306" t="s">
        <v>28</v>
      </c>
      <c r="AC23" s="127"/>
    </row>
    <row r="24" spans="1:32" ht="24" customHeight="1" x14ac:dyDescent="0.25">
      <c r="A24" s="127" t="s">
        <v>446</v>
      </c>
      <c r="B24" s="122"/>
      <c r="C24" s="138"/>
      <c r="D24" s="139"/>
      <c r="E24" s="144"/>
      <c r="F24" s="145" t="s">
        <v>205</v>
      </c>
      <c r="G24" s="143" t="s">
        <v>206</v>
      </c>
      <c r="H24" s="137" t="s">
        <v>200</v>
      </c>
      <c r="I24" s="144"/>
      <c r="J24" s="145" t="s">
        <v>205</v>
      </c>
      <c r="K24" s="143" t="s">
        <v>206</v>
      </c>
      <c r="L24" s="196" t="s">
        <v>31</v>
      </c>
      <c r="M24" s="197" t="s">
        <v>28</v>
      </c>
      <c r="N24" s="406"/>
      <c r="O24" s="201"/>
      <c r="P24" s="407"/>
      <c r="Q24" s="408"/>
      <c r="R24" s="407"/>
      <c r="S24" s="408"/>
      <c r="T24" s="408"/>
      <c r="U24" s="408"/>
      <c r="V24" s="408"/>
      <c r="W24" s="409"/>
      <c r="X24" s="200" t="s">
        <v>447</v>
      </c>
      <c r="Y24" s="306"/>
      <c r="Z24" s="306"/>
      <c r="AA24" s="306"/>
      <c r="AB24" s="306"/>
      <c r="AC24" s="127"/>
      <c r="AF24" s="127" t="s">
        <v>448</v>
      </c>
    </row>
    <row r="25" spans="1:32" ht="24" customHeight="1" x14ac:dyDescent="0.25">
      <c r="A25" s="127" t="s">
        <v>446</v>
      </c>
      <c r="B25" s="122"/>
      <c r="C25" s="138"/>
      <c r="D25" s="139"/>
      <c r="E25" s="144"/>
      <c r="F25" s="145" t="s">
        <v>207</v>
      </c>
      <c r="G25" s="143" t="s">
        <v>208</v>
      </c>
      <c r="H25" s="137" t="s">
        <v>200</v>
      </c>
      <c r="I25" s="144"/>
      <c r="J25" s="145" t="s">
        <v>207</v>
      </c>
      <c r="K25" s="143" t="s">
        <v>208</v>
      </c>
      <c r="L25" s="196" t="s">
        <v>201</v>
      </c>
      <c r="M25" s="197" t="s">
        <v>43</v>
      </c>
      <c r="N25" s="406"/>
      <c r="O25" s="201"/>
      <c r="P25" s="407"/>
      <c r="Q25" s="408"/>
      <c r="R25" s="407"/>
      <c r="S25" s="408"/>
      <c r="T25" s="408"/>
      <c r="U25" s="408"/>
      <c r="V25" s="408"/>
      <c r="W25" s="409"/>
      <c r="Y25" s="306"/>
      <c r="Z25" s="306"/>
      <c r="AA25" s="306"/>
      <c r="AB25" s="306"/>
      <c r="AC25" s="127"/>
    </row>
    <row r="26" spans="1:32" ht="24" customHeight="1" x14ac:dyDescent="0.25">
      <c r="A26" s="127" t="s">
        <v>446</v>
      </c>
      <c r="B26" s="122" t="s">
        <v>209</v>
      </c>
      <c r="C26" s="138" t="s">
        <v>210</v>
      </c>
      <c r="D26" s="139"/>
      <c r="E26" s="141" t="s">
        <v>211</v>
      </c>
      <c r="F26" s="142" t="s">
        <v>210</v>
      </c>
      <c r="G26" s="143"/>
      <c r="H26" s="137" t="s">
        <v>200</v>
      </c>
      <c r="I26" s="141" t="s">
        <v>211</v>
      </c>
      <c r="J26" s="142" t="s">
        <v>210</v>
      </c>
      <c r="K26" s="143"/>
      <c r="L26" s="196" t="s">
        <v>457</v>
      </c>
      <c r="M26" s="197" t="s">
        <v>43</v>
      </c>
      <c r="N26" s="406"/>
      <c r="O26" s="201"/>
      <c r="P26" s="407"/>
      <c r="Q26" s="408"/>
      <c r="R26" s="407"/>
      <c r="S26" s="408"/>
      <c r="T26" s="408"/>
      <c r="U26" s="408"/>
      <c r="V26" s="408"/>
      <c r="W26" s="409"/>
      <c r="Y26" s="306" t="s">
        <v>43</v>
      </c>
      <c r="Z26" s="306" t="s">
        <v>43</v>
      </c>
      <c r="AA26" s="306" t="s">
        <v>43</v>
      </c>
      <c r="AB26" s="306" t="s">
        <v>43</v>
      </c>
      <c r="AC26" s="127"/>
    </row>
    <row r="27" spans="1:32" ht="24" customHeight="1" x14ac:dyDescent="0.25">
      <c r="A27" s="127" t="s">
        <v>446</v>
      </c>
      <c r="B27" s="122"/>
      <c r="C27" s="138"/>
      <c r="D27" s="139"/>
      <c r="E27" s="141"/>
      <c r="F27" s="145" t="s">
        <v>212</v>
      </c>
      <c r="G27" s="143" t="s">
        <v>213</v>
      </c>
      <c r="H27" s="137" t="s">
        <v>200</v>
      </c>
      <c r="I27" s="141"/>
      <c r="J27" s="145" t="s">
        <v>212</v>
      </c>
      <c r="K27" s="143" t="s">
        <v>213</v>
      </c>
      <c r="L27" s="196" t="s">
        <v>31</v>
      </c>
      <c r="M27" s="197" t="s">
        <v>43</v>
      </c>
      <c r="N27" s="406"/>
      <c r="O27" s="201"/>
      <c r="P27" s="407"/>
      <c r="Q27" s="408"/>
      <c r="R27" s="407"/>
      <c r="S27" s="408"/>
      <c r="T27" s="408"/>
      <c r="U27" s="408"/>
      <c r="V27" s="408"/>
      <c r="W27" s="409" t="s">
        <v>28</v>
      </c>
      <c r="X27" s="200" t="s">
        <v>447</v>
      </c>
      <c r="Y27" s="306"/>
      <c r="Z27" s="306"/>
      <c r="AA27" s="306"/>
      <c r="AB27" s="306"/>
      <c r="AC27" s="127"/>
    </row>
    <row r="28" spans="1:32" ht="24" customHeight="1" x14ac:dyDescent="0.25">
      <c r="A28" s="127" t="s">
        <v>446</v>
      </c>
      <c r="B28" s="122"/>
      <c r="C28" s="138"/>
      <c r="D28" s="139"/>
      <c r="E28" s="141"/>
      <c r="F28" s="145" t="s">
        <v>214</v>
      </c>
      <c r="G28" s="143" t="s">
        <v>215</v>
      </c>
      <c r="H28" s="137" t="s">
        <v>200</v>
      </c>
      <c r="I28" s="141"/>
      <c r="J28" s="145" t="s">
        <v>214</v>
      </c>
      <c r="K28" s="143" t="s">
        <v>215</v>
      </c>
      <c r="L28" s="196" t="s">
        <v>31</v>
      </c>
      <c r="M28" s="197" t="s">
        <v>29</v>
      </c>
      <c r="N28" s="406"/>
      <c r="O28" s="201"/>
      <c r="P28" s="407"/>
      <c r="Q28" s="408"/>
      <c r="R28" s="407"/>
      <c r="S28" s="408"/>
      <c r="T28" s="408"/>
      <c r="U28" s="408"/>
      <c r="V28" s="408"/>
      <c r="W28" s="409" t="s">
        <v>39</v>
      </c>
      <c r="X28" s="200" t="s">
        <v>447</v>
      </c>
      <c r="Y28" s="306"/>
      <c r="Z28" s="306"/>
      <c r="AA28" s="306"/>
      <c r="AB28" s="306"/>
      <c r="AC28" s="127"/>
    </row>
    <row r="29" spans="1:32" ht="24" customHeight="1" x14ac:dyDescent="0.25">
      <c r="A29" s="127" t="s">
        <v>446</v>
      </c>
      <c r="B29" s="122" t="s">
        <v>216</v>
      </c>
      <c r="C29" s="138" t="s">
        <v>217</v>
      </c>
      <c r="D29" s="139"/>
      <c r="E29" s="122"/>
      <c r="F29" s="138">
        <v>0</v>
      </c>
      <c r="G29" s="139"/>
      <c r="H29" s="137" t="s">
        <v>200</v>
      </c>
      <c r="I29" s="122" t="s">
        <v>216</v>
      </c>
      <c r="J29" s="474" t="s">
        <v>217</v>
      </c>
      <c r="K29" s="475"/>
      <c r="L29" s="196" t="s">
        <v>457</v>
      </c>
      <c r="M29" s="197" t="s">
        <v>43</v>
      </c>
      <c r="N29" s="406"/>
      <c r="O29" s="201"/>
      <c r="P29" s="407"/>
      <c r="Q29" s="408"/>
      <c r="R29" s="407"/>
      <c r="S29" s="408"/>
      <c r="T29" s="408"/>
      <c r="U29" s="408"/>
      <c r="V29" s="408"/>
      <c r="W29" s="409"/>
      <c r="Y29" s="308" t="s">
        <v>43</v>
      </c>
      <c r="Z29" s="308" t="s">
        <v>43</v>
      </c>
      <c r="AA29" s="308" t="s">
        <v>43</v>
      </c>
      <c r="AB29" s="308" t="s">
        <v>43</v>
      </c>
      <c r="AC29" s="127"/>
    </row>
    <row r="30" spans="1:32" ht="24" customHeight="1" x14ac:dyDescent="0.25">
      <c r="A30" s="127" t="s">
        <v>446</v>
      </c>
      <c r="B30" s="122"/>
      <c r="C30" s="138" t="s">
        <v>218</v>
      </c>
      <c r="D30" s="139" t="s">
        <v>219</v>
      </c>
      <c r="E30" s="122"/>
      <c r="F30" s="138"/>
      <c r="G30" s="139"/>
      <c r="H30" s="137" t="s">
        <v>200</v>
      </c>
      <c r="I30" s="122"/>
      <c r="J30" s="138" t="s">
        <v>218</v>
      </c>
      <c r="K30" s="139" t="s">
        <v>219</v>
      </c>
      <c r="L30" s="196" t="s">
        <v>31</v>
      </c>
      <c r="M30" s="197" t="s">
        <v>43</v>
      </c>
      <c r="N30" s="406"/>
      <c r="O30" s="201"/>
      <c r="P30" s="407"/>
      <c r="Q30" s="408"/>
      <c r="R30" s="407"/>
      <c r="S30" s="408"/>
      <c r="T30" s="408"/>
      <c r="U30" s="408"/>
      <c r="V30" s="408"/>
      <c r="W30" s="409"/>
      <c r="X30" s="202"/>
      <c r="Y30" s="306"/>
      <c r="Z30" s="306"/>
      <c r="AA30" s="306"/>
      <c r="AB30" s="306"/>
      <c r="AC30" s="127"/>
    </row>
    <row r="31" spans="1:32" ht="24" customHeight="1" x14ac:dyDescent="0.25">
      <c r="A31" s="127" t="s">
        <v>446</v>
      </c>
      <c r="B31" s="122" t="s">
        <v>220</v>
      </c>
      <c r="C31" s="138" t="s">
        <v>221</v>
      </c>
      <c r="D31" s="139"/>
      <c r="E31" s="122"/>
      <c r="F31" s="138"/>
      <c r="G31" s="139"/>
      <c r="H31" s="137" t="s">
        <v>200</v>
      </c>
      <c r="I31" s="122" t="s">
        <v>220</v>
      </c>
      <c r="J31" s="138" t="s">
        <v>221</v>
      </c>
      <c r="K31" s="139"/>
      <c r="L31" s="196" t="s">
        <v>457</v>
      </c>
      <c r="M31" s="197" t="s">
        <v>28</v>
      </c>
      <c r="N31" s="408"/>
      <c r="O31" s="409"/>
      <c r="P31" s="407"/>
      <c r="Q31" s="408"/>
      <c r="R31" s="407"/>
      <c r="S31" s="408"/>
      <c r="T31" s="408"/>
      <c r="U31" s="408"/>
      <c r="V31" s="408"/>
      <c r="W31" s="409"/>
      <c r="Y31" s="309" t="s">
        <v>28</v>
      </c>
      <c r="Z31" s="309" t="s">
        <v>43</v>
      </c>
      <c r="AA31" s="309" t="s">
        <v>28</v>
      </c>
      <c r="AB31" s="309" t="s">
        <v>43</v>
      </c>
      <c r="AC31" s="127"/>
    </row>
    <row r="32" spans="1:32" ht="24" customHeight="1" x14ac:dyDescent="0.25">
      <c r="A32" s="127" t="s">
        <v>446</v>
      </c>
      <c r="B32" s="122"/>
      <c r="C32" s="138" t="s">
        <v>222</v>
      </c>
      <c r="D32" s="139" t="s">
        <v>223</v>
      </c>
      <c r="E32" s="122"/>
      <c r="F32" s="138"/>
      <c r="G32" s="139"/>
      <c r="H32" s="137" t="s">
        <v>200</v>
      </c>
      <c r="I32" s="122"/>
      <c r="J32" s="138" t="s">
        <v>222</v>
      </c>
      <c r="K32" s="139" t="s">
        <v>223</v>
      </c>
      <c r="L32" s="196" t="s">
        <v>201</v>
      </c>
      <c r="M32" s="197" t="s">
        <v>43</v>
      </c>
      <c r="N32" s="410" t="s">
        <v>31</v>
      </c>
      <c r="O32" s="411" t="s">
        <v>43</v>
      </c>
      <c r="P32" s="407"/>
      <c r="Q32" s="408"/>
      <c r="R32" s="410" t="s">
        <v>31</v>
      </c>
      <c r="S32" s="411" t="s">
        <v>43</v>
      </c>
      <c r="T32" s="408"/>
      <c r="U32" s="408"/>
      <c r="V32" s="408"/>
      <c r="W32" s="409"/>
      <c r="X32" s="200" t="s">
        <v>449</v>
      </c>
      <c r="Y32" s="306"/>
      <c r="Z32" s="306"/>
      <c r="AA32" s="306"/>
      <c r="AB32" s="306"/>
      <c r="AC32" s="127"/>
    </row>
    <row r="33" spans="1:29" ht="24" customHeight="1" x14ac:dyDescent="0.25">
      <c r="B33" s="122"/>
      <c r="C33" s="138"/>
      <c r="D33" s="139"/>
      <c r="E33" s="122"/>
      <c r="F33" s="138"/>
      <c r="G33" s="139"/>
      <c r="H33" s="137"/>
      <c r="I33" s="141"/>
      <c r="J33" s="145" t="s">
        <v>450</v>
      </c>
      <c r="K33" s="143" t="s">
        <v>451</v>
      </c>
      <c r="L33" s="196" t="s">
        <v>201</v>
      </c>
      <c r="M33" s="197" t="s">
        <v>29</v>
      </c>
      <c r="N33" s="410" t="s">
        <v>31</v>
      </c>
      <c r="O33" s="411" t="s">
        <v>29</v>
      </c>
      <c r="P33" s="407"/>
      <c r="Q33" s="408"/>
      <c r="R33" s="410" t="s">
        <v>31</v>
      </c>
      <c r="S33" s="411" t="s">
        <v>29</v>
      </c>
      <c r="T33" s="408"/>
      <c r="U33" s="408"/>
      <c r="V33" s="408"/>
      <c r="W33" s="409"/>
      <c r="Y33" s="306"/>
      <c r="Z33" s="306"/>
      <c r="AA33" s="306"/>
      <c r="AB33" s="306"/>
      <c r="AC33" s="127"/>
    </row>
    <row r="34" spans="1:29" ht="24" customHeight="1" x14ac:dyDescent="0.25">
      <c r="A34" s="127" t="s">
        <v>444</v>
      </c>
      <c r="B34" s="122" t="s">
        <v>224</v>
      </c>
      <c r="C34" s="138" t="s">
        <v>225</v>
      </c>
      <c r="D34" s="139"/>
      <c r="E34" s="141" t="s">
        <v>226</v>
      </c>
      <c r="F34" s="142" t="s">
        <v>225</v>
      </c>
      <c r="G34" s="143"/>
      <c r="H34" s="137" t="s">
        <v>200</v>
      </c>
      <c r="I34" s="141" t="s">
        <v>226</v>
      </c>
      <c r="J34" s="142" t="s">
        <v>225</v>
      </c>
      <c r="K34" s="143"/>
      <c r="L34" s="196" t="s">
        <v>457</v>
      </c>
      <c r="M34" s="197" t="s">
        <v>28</v>
      </c>
      <c r="N34" s="406"/>
      <c r="O34" s="201"/>
      <c r="P34" s="407"/>
      <c r="Q34" s="408"/>
      <c r="R34" s="407"/>
      <c r="S34" s="408"/>
      <c r="T34" s="408"/>
      <c r="U34" s="408"/>
      <c r="V34" s="408"/>
      <c r="W34" s="409"/>
      <c r="Y34" s="306" t="s">
        <v>28</v>
      </c>
      <c r="Z34" s="306" t="s">
        <v>28</v>
      </c>
      <c r="AA34" s="306" t="s">
        <v>43</v>
      </c>
      <c r="AB34" s="306" t="s">
        <v>43</v>
      </c>
      <c r="AC34" s="127"/>
    </row>
    <row r="35" spans="1:29" ht="24" customHeight="1" x14ac:dyDescent="0.25">
      <c r="A35" s="127" t="s">
        <v>444</v>
      </c>
      <c r="B35" s="122"/>
      <c r="C35" s="138" t="s">
        <v>227</v>
      </c>
      <c r="D35" s="139" t="s">
        <v>228</v>
      </c>
      <c r="E35" s="122"/>
      <c r="F35" s="138"/>
      <c r="G35" s="139"/>
      <c r="H35" s="137" t="s">
        <v>200</v>
      </c>
      <c r="I35" s="122"/>
      <c r="J35" s="138" t="s">
        <v>227</v>
      </c>
      <c r="K35" s="139" t="s">
        <v>228</v>
      </c>
      <c r="L35" s="196" t="s">
        <v>229</v>
      </c>
      <c r="M35" s="197" t="s">
        <v>230</v>
      </c>
      <c r="N35" s="406"/>
      <c r="O35" s="201"/>
      <c r="P35" s="407"/>
      <c r="Q35" s="408"/>
      <c r="R35" s="407"/>
      <c r="S35" s="408"/>
      <c r="T35" s="408"/>
      <c r="U35" s="408"/>
      <c r="V35" s="408"/>
      <c r="W35" s="409"/>
      <c r="X35" s="200" t="s">
        <v>452</v>
      </c>
      <c r="Y35" s="306"/>
      <c r="Z35" s="306"/>
      <c r="AA35" s="306"/>
      <c r="AB35" s="306"/>
      <c r="AC35" s="127"/>
    </row>
    <row r="36" spans="1:29" ht="24" customHeight="1" x14ac:dyDescent="0.25">
      <c r="A36" s="127" t="s">
        <v>444</v>
      </c>
      <c r="B36" s="122"/>
      <c r="C36" s="138" t="s">
        <v>231</v>
      </c>
      <c r="D36" s="139" t="s">
        <v>232</v>
      </c>
      <c r="E36" s="122"/>
      <c r="F36" s="138"/>
      <c r="G36" s="139"/>
      <c r="H36" s="137" t="s">
        <v>200</v>
      </c>
      <c r="I36" s="122"/>
      <c r="J36" s="138" t="s">
        <v>231</v>
      </c>
      <c r="K36" s="139" t="s">
        <v>232</v>
      </c>
      <c r="L36" s="196" t="s">
        <v>229</v>
      </c>
      <c r="M36" s="197" t="s">
        <v>230</v>
      </c>
      <c r="N36" s="406"/>
      <c r="O36" s="201"/>
      <c r="P36" s="407"/>
      <c r="Q36" s="408"/>
      <c r="R36" s="407"/>
      <c r="S36" s="408"/>
      <c r="T36" s="408"/>
      <c r="U36" s="408"/>
      <c r="V36" s="408"/>
      <c r="W36" s="409"/>
      <c r="X36" s="200" t="s">
        <v>452</v>
      </c>
      <c r="Y36" s="306"/>
      <c r="Z36" s="306"/>
      <c r="AA36" s="306"/>
      <c r="AB36" s="306"/>
      <c r="AC36" s="127"/>
    </row>
    <row r="37" spans="1:29" ht="24" customHeight="1" x14ac:dyDescent="0.25">
      <c r="A37" s="127" t="s">
        <v>444</v>
      </c>
      <c r="B37" s="122"/>
      <c r="C37" s="138"/>
      <c r="D37" s="139"/>
      <c r="E37" s="141"/>
      <c r="F37" s="142" t="s">
        <v>233</v>
      </c>
      <c r="G37" s="143" t="s">
        <v>234</v>
      </c>
      <c r="H37" s="137" t="s">
        <v>200</v>
      </c>
      <c r="I37" s="141"/>
      <c r="J37" s="142" t="s">
        <v>233</v>
      </c>
      <c r="K37" s="143" t="s">
        <v>234</v>
      </c>
      <c r="L37" s="196" t="s">
        <v>201</v>
      </c>
      <c r="M37" s="197" t="s">
        <v>43</v>
      </c>
      <c r="N37" s="406"/>
      <c r="O37" s="201"/>
      <c r="P37" s="407" t="s">
        <v>31</v>
      </c>
      <c r="Q37" s="408" t="s">
        <v>43</v>
      </c>
      <c r="R37" s="407"/>
      <c r="S37" s="408"/>
      <c r="T37" s="408"/>
      <c r="U37" s="408"/>
      <c r="V37" s="408"/>
      <c r="W37" s="409"/>
      <c r="X37" s="200" t="s">
        <v>453</v>
      </c>
      <c r="Y37" s="306"/>
      <c r="Z37" s="306"/>
      <c r="AA37" s="306"/>
      <c r="AB37" s="306"/>
      <c r="AC37" s="127"/>
    </row>
    <row r="38" spans="1:29" ht="24" customHeight="1" x14ac:dyDescent="0.25">
      <c r="A38" s="127" t="s">
        <v>444</v>
      </c>
      <c r="B38" s="122" t="s">
        <v>235</v>
      </c>
      <c r="C38" s="138" t="s">
        <v>236</v>
      </c>
      <c r="D38" s="139"/>
      <c r="E38" s="122">
        <v>0</v>
      </c>
      <c r="F38" s="138">
        <v>0</v>
      </c>
      <c r="G38" s="139"/>
      <c r="H38" s="137" t="s">
        <v>200</v>
      </c>
      <c r="I38" s="122" t="s">
        <v>235</v>
      </c>
      <c r="J38" s="138" t="s">
        <v>236</v>
      </c>
      <c r="K38" s="139"/>
      <c r="L38" s="196" t="s">
        <v>457</v>
      </c>
      <c r="M38" s="197" t="s">
        <v>28</v>
      </c>
      <c r="N38" s="406"/>
      <c r="O38" s="201"/>
      <c r="P38" s="407"/>
      <c r="Q38" s="408"/>
      <c r="R38" s="407"/>
      <c r="S38" s="408"/>
      <c r="T38" s="408"/>
      <c r="U38" s="408"/>
      <c r="V38" s="408"/>
      <c r="W38" s="409"/>
      <c r="Y38" s="306" t="s">
        <v>28</v>
      </c>
      <c r="Z38" s="306" t="s">
        <v>28</v>
      </c>
      <c r="AA38" s="306" t="s">
        <v>28</v>
      </c>
      <c r="AB38" s="306" t="s">
        <v>28</v>
      </c>
      <c r="AC38" s="127"/>
    </row>
    <row r="39" spans="1:29" ht="24" customHeight="1" x14ac:dyDescent="0.25">
      <c r="A39" s="127" t="s">
        <v>444</v>
      </c>
      <c r="B39" s="122"/>
      <c r="C39" s="138" t="s">
        <v>237</v>
      </c>
      <c r="D39" s="139"/>
      <c r="E39" s="122"/>
      <c r="F39" s="138"/>
      <c r="G39" s="139"/>
      <c r="H39" s="137" t="s">
        <v>200</v>
      </c>
      <c r="I39" s="122"/>
      <c r="J39" s="138" t="s">
        <v>237</v>
      </c>
      <c r="K39" s="139"/>
      <c r="L39" s="196" t="s">
        <v>31</v>
      </c>
      <c r="M39" s="197" t="s">
        <v>28</v>
      </c>
      <c r="N39" s="406"/>
      <c r="O39" s="201"/>
      <c r="P39" s="407"/>
      <c r="Q39" s="408"/>
      <c r="R39" s="407"/>
      <c r="S39" s="408"/>
      <c r="T39" s="408"/>
      <c r="U39" s="408"/>
      <c r="V39" s="408"/>
      <c r="W39" s="409"/>
      <c r="Y39" s="306"/>
      <c r="Z39" s="306"/>
      <c r="AA39" s="306"/>
      <c r="AB39" s="306"/>
      <c r="AC39" s="127"/>
    </row>
    <row r="40" spans="1:29" ht="24" customHeight="1" x14ac:dyDescent="0.25">
      <c r="A40" s="127" t="s">
        <v>444</v>
      </c>
      <c r="B40" s="122" t="s">
        <v>238</v>
      </c>
      <c r="C40" s="138" t="s">
        <v>239</v>
      </c>
      <c r="D40" s="139"/>
      <c r="E40" s="141" t="s">
        <v>240</v>
      </c>
      <c r="F40" s="142" t="s">
        <v>239</v>
      </c>
      <c r="G40" s="143"/>
      <c r="H40" s="137" t="s">
        <v>200</v>
      </c>
      <c r="I40" s="141" t="s">
        <v>240</v>
      </c>
      <c r="J40" s="142" t="s">
        <v>239</v>
      </c>
      <c r="K40" s="143"/>
      <c r="L40" s="196" t="s">
        <v>457</v>
      </c>
      <c r="M40" s="197" t="s">
        <v>28</v>
      </c>
      <c r="N40" s="406"/>
      <c r="O40" s="201"/>
      <c r="P40" s="407"/>
      <c r="Q40" s="408"/>
      <c r="R40" s="407"/>
      <c r="S40" s="408"/>
      <c r="T40" s="408"/>
      <c r="U40" s="408"/>
      <c r="V40" s="408"/>
      <c r="W40" s="409"/>
      <c r="Y40" s="306" t="s">
        <v>28</v>
      </c>
      <c r="Z40" s="306" t="s">
        <v>28</v>
      </c>
      <c r="AA40" s="306" t="s">
        <v>28</v>
      </c>
      <c r="AB40" s="306" t="s">
        <v>28</v>
      </c>
      <c r="AC40" s="127"/>
    </row>
    <row r="41" spans="1:29" ht="24" customHeight="1" x14ac:dyDescent="0.25">
      <c r="A41" s="127" t="s">
        <v>444</v>
      </c>
      <c r="B41" s="122"/>
      <c r="C41" s="138" t="s">
        <v>241</v>
      </c>
      <c r="D41" s="139" t="s">
        <v>242</v>
      </c>
      <c r="E41" s="141"/>
      <c r="F41" s="142"/>
      <c r="G41" s="143"/>
      <c r="H41" s="137" t="s">
        <v>200</v>
      </c>
      <c r="I41" s="122"/>
      <c r="J41" s="138" t="s">
        <v>241</v>
      </c>
      <c r="K41" s="139" t="s">
        <v>242</v>
      </c>
      <c r="L41" s="196" t="s">
        <v>201</v>
      </c>
      <c r="M41" s="197" t="s">
        <v>29</v>
      </c>
      <c r="N41" s="406"/>
      <c r="O41" s="201"/>
      <c r="P41" s="407"/>
      <c r="Q41" s="408"/>
      <c r="R41" s="407"/>
      <c r="S41" s="408"/>
      <c r="T41" s="408"/>
      <c r="U41" s="408"/>
      <c r="V41" s="408"/>
      <c r="W41" s="409"/>
      <c r="Y41" s="306"/>
      <c r="Z41" s="306"/>
      <c r="AA41" s="306"/>
      <c r="AB41" s="306"/>
      <c r="AC41" s="127"/>
    </row>
    <row r="42" spans="1:29" ht="24" customHeight="1" x14ac:dyDescent="0.25">
      <c r="A42" s="127" t="s">
        <v>444</v>
      </c>
      <c r="B42" s="122"/>
      <c r="C42" s="138"/>
      <c r="D42" s="139"/>
      <c r="E42" s="141"/>
      <c r="F42" s="142" t="s">
        <v>243</v>
      </c>
      <c r="G42" s="143" t="s">
        <v>244</v>
      </c>
      <c r="H42" s="137" t="s">
        <v>200</v>
      </c>
      <c r="I42" s="141"/>
      <c r="J42" s="142" t="s">
        <v>243</v>
      </c>
      <c r="K42" s="143" t="s">
        <v>244</v>
      </c>
      <c r="L42" s="196" t="s">
        <v>31</v>
      </c>
      <c r="M42" s="197" t="s">
        <v>28</v>
      </c>
      <c r="N42" s="410" t="s">
        <v>31</v>
      </c>
      <c r="O42" s="411" t="s">
        <v>28</v>
      </c>
      <c r="P42" s="407"/>
      <c r="Q42" s="408"/>
      <c r="R42" s="407"/>
      <c r="S42" s="408"/>
      <c r="T42" s="408"/>
      <c r="U42" s="408"/>
      <c r="V42" s="408"/>
      <c r="W42" s="409"/>
      <c r="X42" s="200" t="s">
        <v>454</v>
      </c>
      <c r="Y42" s="306"/>
      <c r="Z42" s="306"/>
      <c r="AA42" s="306"/>
      <c r="AB42" s="306"/>
      <c r="AC42" s="127"/>
    </row>
    <row r="43" spans="1:29" ht="24" customHeight="1" x14ac:dyDescent="0.25">
      <c r="A43" s="127" t="s">
        <v>444</v>
      </c>
      <c r="B43" s="122" t="s">
        <v>245</v>
      </c>
      <c r="C43" s="138" t="s">
        <v>246</v>
      </c>
      <c r="D43" s="139"/>
      <c r="E43" s="141" t="s">
        <v>247</v>
      </c>
      <c r="F43" s="142" t="s">
        <v>246</v>
      </c>
      <c r="G43" s="143"/>
      <c r="H43" s="137" t="s">
        <v>200</v>
      </c>
      <c r="I43" s="141" t="s">
        <v>247</v>
      </c>
      <c r="J43" s="142" t="s">
        <v>246</v>
      </c>
      <c r="K43" s="143"/>
      <c r="L43" s="196" t="s">
        <v>457</v>
      </c>
      <c r="M43" s="197" t="s">
        <v>1</v>
      </c>
      <c r="N43" s="406"/>
      <c r="O43" s="201"/>
      <c r="P43" s="407"/>
      <c r="Q43" s="408"/>
      <c r="R43" s="407"/>
      <c r="S43" s="408"/>
      <c r="T43" s="408"/>
      <c r="U43" s="408"/>
      <c r="V43" s="408"/>
      <c r="W43" s="409"/>
      <c r="Y43" s="306" t="s">
        <v>1</v>
      </c>
      <c r="Z43" s="306" t="s">
        <v>1</v>
      </c>
      <c r="AA43" s="306" t="s">
        <v>1</v>
      </c>
      <c r="AB43" s="306" t="s">
        <v>1</v>
      </c>
      <c r="AC43" s="127"/>
    </row>
    <row r="44" spans="1:29" ht="24" customHeight="1" x14ac:dyDescent="0.25">
      <c r="A44" s="127" t="s">
        <v>444</v>
      </c>
      <c r="B44" s="122"/>
      <c r="C44" s="138"/>
      <c r="D44" s="139"/>
      <c r="E44" s="141"/>
      <c r="F44" s="142" t="s">
        <v>248</v>
      </c>
      <c r="G44" s="142" t="s">
        <v>249</v>
      </c>
      <c r="H44" s="137" t="s">
        <v>200</v>
      </c>
      <c r="I44" s="141"/>
      <c r="J44" s="142" t="s">
        <v>248</v>
      </c>
      <c r="K44" s="142" t="s">
        <v>249</v>
      </c>
      <c r="L44" s="196" t="s">
        <v>31</v>
      </c>
      <c r="M44" s="197" t="s">
        <v>1</v>
      </c>
      <c r="N44" s="406"/>
      <c r="O44" s="201"/>
      <c r="P44" s="407"/>
      <c r="Q44" s="408"/>
      <c r="R44" s="407"/>
      <c r="S44" s="408"/>
      <c r="T44" s="408"/>
      <c r="U44" s="408"/>
      <c r="V44" s="408"/>
      <c r="W44" s="409"/>
      <c r="Y44" s="306"/>
      <c r="Z44" s="306"/>
      <c r="AA44" s="306"/>
      <c r="AB44" s="306"/>
      <c r="AC44" s="127"/>
    </row>
    <row r="45" spans="1:29" ht="24" customHeight="1" x14ac:dyDescent="0.25">
      <c r="A45" s="127" t="s">
        <v>444</v>
      </c>
      <c r="B45" s="122" t="s">
        <v>250</v>
      </c>
      <c r="C45" s="138" t="s">
        <v>251</v>
      </c>
      <c r="D45" s="139"/>
      <c r="E45" s="141" t="s">
        <v>252</v>
      </c>
      <c r="F45" s="142" t="s">
        <v>251</v>
      </c>
      <c r="G45" s="143"/>
      <c r="H45" s="137" t="s">
        <v>200</v>
      </c>
      <c r="I45" s="141" t="s">
        <v>252</v>
      </c>
      <c r="J45" s="142" t="s">
        <v>251</v>
      </c>
      <c r="K45" s="143"/>
      <c r="L45" s="196" t="s">
        <v>457</v>
      </c>
      <c r="M45" s="197" t="s">
        <v>28</v>
      </c>
      <c r="N45" s="406"/>
      <c r="O45" s="201"/>
      <c r="P45" s="407"/>
      <c r="Q45" s="408"/>
      <c r="R45" s="407"/>
      <c r="S45" s="408"/>
      <c r="T45" s="408"/>
      <c r="U45" s="408"/>
      <c r="V45" s="408"/>
      <c r="W45" s="409"/>
      <c r="Y45" s="306" t="s">
        <v>28</v>
      </c>
      <c r="Z45" s="306" t="s">
        <v>28</v>
      </c>
      <c r="AA45" s="306" t="s">
        <v>28</v>
      </c>
      <c r="AB45" s="306" t="s">
        <v>28</v>
      </c>
      <c r="AC45" s="127"/>
    </row>
    <row r="46" spans="1:29" ht="24" customHeight="1" x14ac:dyDescent="0.25">
      <c r="A46" s="127" t="s">
        <v>444</v>
      </c>
      <c r="B46" s="122"/>
      <c r="C46" s="138" t="s">
        <v>253</v>
      </c>
      <c r="D46" s="139" t="s">
        <v>254</v>
      </c>
      <c r="E46" s="141"/>
      <c r="F46" s="142"/>
      <c r="G46" s="143"/>
      <c r="H46" s="137" t="s">
        <v>200</v>
      </c>
      <c r="I46" s="122"/>
      <c r="J46" s="138" t="s">
        <v>253</v>
      </c>
      <c r="K46" s="139" t="s">
        <v>254</v>
      </c>
      <c r="L46" s="196" t="s">
        <v>31</v>
      </c>
      <c r="M46" s="197" t="s">
        <v>28</v>
      </c>
      <c r="N46" s="406"/>
      <c r="O46" s="201"/>
      <c r="P46" s="407"/>
      <c r="Q46" s="408"/>
      <c r="R46" s="407"/>
      <c r="S46" s="408"/>
      <c r="T46" s="408"/>
      <c r="U46" s="408"/>
      <c r="V46" s="408"/>
      <c r="W46" s="409" t="s">
        <v>535</v>
      </c>
      <c r="X46" s="200" t="s">
        <v>455</v>
      </c>
      <c r="Y46" s="306"/>
      <c r="Z46" s="306"/>
      <c r="AA46" s="306"/>
      <c r="AB46" s="306"/>
      <c r="AC46" s="127"/>
    </row>
    <row r="47" spans="1:29" ht="24" customHeight="1" x14ac:dyDescent="0.25">
      <c r="A47" s="127" t="s">
        <v>444</v>
      </c>
      <c r="B47" s="122"/>
      <c r="C47" s="138"/>
      <c r="E47" s="141"/>
      <c r="F47" s="142" t="s">
        <v>255</v>
      </c>
      <c r="G47" s="143" t="s">
        <v>256</v>
      </c>
      <c r="H47" s="137" t="s">
        <v>200</v>
      </c>
      <c r="I47" s="141"/>
      <c r="J47" s="142" t="s">
        <v>255</v>
      </c>
      <c r="K47" s="143" t="s">
        <v>256</v>
      </c>
      <c r="L47" s="196" t="s">
        <v>31</v>
      </c>
      <c r="M47" s="197" t="s">
        <v>29</v>
      </c>
      <c r="N47" s="406"/>
      <c r="O47" s="201"/>
      <c r="P47" s="407"/>
      <c r="Q47" s="408"/>
      <c r="R47" s="407"/>
      <c r="S47" s="408"/>
      <c r="T47" s="408"/>
      <c r="U47" s="408"/>
      <c r="V47" s="408"/>
      <c r="W47" s="409" t="s">
        <v>39</v>
      </c>
      <c r="X47" s="200" t="s">
        <v>456</v>
      </c>
      <c r="Y47" s="306"/>
      <c r="Z47" s="306"/>
      <c r="AA47" s="306"/>
      <c r="AB47" s="306"/>
      <c r="AC47" s="127"/>
    </row>
    <row r="48" spans="1:29" ht="24" customHeight="1" x14ac:dyDescent="0.25">
      <c r="A48" s="127" t="s">
        <v>444</v>
      </c>
      <c r="B48" s="122" t="s">
        <v>257</v>
      </c>
      <c r="C48" s="138" t="s">
        <v>258</v>
      </c>
      <c r="D48" s="139"/>
      <c r="E48" s="122">
        <v>0</v>
      </c>
      <c r="F48" s="138">
        <v>0</v>
      </c>
      <c r="G48" s="139"/>
      <c r="H48" s="137" t="s">
        <v>200</v>
      </c>
      <c r="I48" s="122" t="s">
        <v>257</v>
      </c>
      <c r="J48" s="138" t="s">
        <v>258</v>
      </c>
      <c r="K48" s="139"/>
      <c r="L48" s="196" t="s">
        <v>457</v>
      </c>
      <c r="M48" s="197" t="s">
        <v>43</v>
      </c>
      <c r="N48" s="406"/>
      <c r="O48" s="201"/>
      <c r="P48" s="407"/>
      <c r="Q48" s="408"/>
      <c r="R48" s="407"/>
      <c r="S48" s="408"/>
      <c r="T48" s="408"/>
      <c r="U48" s="408"/>
      <c r="V48" s="408"/>
      <c r="W48" s="409"/>
      <c r="Y48" s="309" t="s">
        <v>43</v>
      </c>
      <c r="Z48" s="309" t="s">
        <v>43</v>
      </c>
      <c r="AA48" s="309" t="s">
        <v>43</v>
      </c>
      <c r="AB48" s="309" t="s">
        <v>43</v>
      </c>
      <c r="AC48" s="127"/>
    </row>
    <row r="49" spans="1:29" ht="24" customHeight="1" x14ac:dyDescent="0.25">
      <c r="A49" s="127" t="s">
        <v>444</v>
      </c>
      <c r="B49" s="122"/>
      <c r="C49" s="138" t="s">
        <v>259</v>
      </c>
      <c r="D49" s="139" t="s">
        <v>260</v>
      </c>
      <c r="E49" s="122"/>
      <c r="F49" s="138"/>
      <c r="G49" s="139"/>
      <c r="H49" s="137" t="s">
        <v>200</v>
      </c>
      <c r="I49" s="122"/>
      <c r="J49" s="138" t="s">
        <v>259</v>
      </c>
      <c r="K49" s="139" t="s">
        <v>260</v>
      </c>
      <c r="L49" s="196" t="s">
        <v>201</v>
      </c>
      <c r="M49" s="197" t="s">
        <v>1</v>
      </c>
      <c r="N49" s="406"/>
      <c r="O49" s="201"/>
      <c r="P49" s="407"/>
      <c r="Q49" s="408"/>
      <c r="R49" s="407"/>
      <c r="S49" s="412"/>
      <c r="T49" s="408"/>
      <c r="U49" s="412"/>
      <c r="V49" s="408"/>
      <c r="W49" s="409"/>
      <c r="X49" s="200" t="s">
        <v>456</v>
      </c>
      <c r="Y49" s="306"/>
      <c r="Z49" s="306"/>
      <c r="AA49" s="306"/>
      <c r="AB49" s="306"/>
      <c r="AC49" s="127"/>
    </row>
    <row r="50" spans="1:29" ht="24" customHeight="1" x14ac:dyDescent="0.25">
      <c r="B50" s="122">
        <v>0</v>
      </c>
      <c r="C50" s="138">
        <v>0</v>
      </c>
      <c r="D50" s="139"/>
      <c r="E50" s="122">
        <v>0</v>
      </c>
      <c r="F50" s="138">
        <v>0</v>
      </c>
      <c r="G50" s="139"/>
      <c r="H50" s="137"/>
      <c r="I50" s="122" t="s">
        <v>457</v>
      </c>
      <c r="J50" s="138" t="s">
        <v>457</v>
      </c>
      <c r="K50" s="139"/>
      <c r="L50" s="196" t="s">
        <v>457</v>
      </c>
      <c r="M50" s="197" t="s">
        <v>457</v>
      </c>
      <c r="N50" s="406"/>
      <c r="O50" s="201"/>
      <c r="P50" s="407"/>
      <c r="Q50" s="408"/>
      <c r="R50" s="407"/>
      <c r="S50" s="408"/>
      <c r="T50" s="408"/>
      <c r="U50" s="408"/>
      <c r="V50" s="408"/>
      <c r="W50" s="409"/>
      <c r="Y50" s="306"/>
      <c r="Z50" s="306"/>
      <c r="AA50" s="306"/>
      <c r="AB50" s="306"/>
      <c r="AC50" s="127"/>
    </row>
    <row r="51" spans="1:29" ht="24" customHeight="1" x14ac:dyDescent="0.25">
      <c r="B51" s="457" t="s">
        <v>2</v>
      </c>
      <c r="C51" s="458"/>
      <c r="D51" s="458"/>
      <c r="E51" s="458"/>
      <c r="F51" s="458"/>
      <c r="G51" s="458"/>
      <c r="H51" s="137">
        <v>0</v>
      </c>
      <c r="I51" s="453" t="s">
        <v>2</v>
      </c>
      <c r="J51" s="453"/>
      <c r="K51" s="454"/>
      <c r="L51" s="196" t="s">
        <v>457</v>
      </c>
      <c r="M51" s="197" t="s">
        <v>457</v>
      </c>
      <c r="N51" s="406"/>
      <c r="O51" s="201"/>
      <c r="P51" s="407">
        <v>0</v>
      </c>
      <c r="Q51" s="408"/>
      <c r="R51" s="407"/>
      <c r="S51" s="408"/>
      <c r="T51" s="408"/>
      <c r="U51" s="408"/>
      <c r="V51" s="408"/>
      <c r="W51" s="409"/>
      <c r="Y51" s="307"/>
      <c r="Z51" s="307"/>
      <c r="AA51" s="307"/>
      <c r="AB51" s="307"/>
      <c r="AC51" s="127"/>
    </row>
    <row r="52" spans="1:29" ht="24" customHeight="1" x14ac:dyDescent="0.25">
      <c r="A52" s="127" t="s">
        <v>442</v>
      </c>
      <c r="B52" s="123" t="s">
        <v>3</v>
      </c>
      <c r="C52" s="146" t="s">
        <v>32</v>
      </c>
      <c r="D52" s="147"/>
      <c r="E52" s="141" t="s">
        <v>261</v>
      </c>
      <c r="F52" s="142" t="s">
        <v>32</v>
      </c>
      <c r="G52" s="143"/>
      <c r="I52" s="141" t="s">
        <v>261</v>
      </c>
      <c r="J52" s="142" t="s">
        <v>32</v>
      </c>
      <c r="K52" s="143"/>
      <c r="L52" s="196" t="s">
        <v>457</v>
      </c>
      <c r="M52" s="197" t="s">
        <v>1</v>
      </c>
      <c r="N52" s="406"/>
      <c r="O52" s="201"/>
      <c r="P52" s="407"/>
      <c r="Q52" s="408"/>
      <c r="R52" s="407"/>
      <c r="S52" s="408"/>
      <c r="T52" s="408"/>
      <c r="U52" s="408"/>
      <c r="V52" s="408"/>
      <c r="W52" s="409"/>
      <c r="Y52" s="306" t="s">
        <v>1</v>
      </c>
      <c r="Z52" s="306" t="s">
        <v>1</v>
      </c>
      <c r="AA52" s="306" t="s">
        <v>1</v>
      </c>
      <c r="AB52" s="306" t="s">
        <v>1</v>
      </c>
      <c r="AC52" s="127"/>
    </row>
    <row r="53" spans="1:29" ht="24" customHeight="1" x14ac:dyDescent="0.25">
      <c r="B53" s="123"/>
      <c r="C53" s="146"/>
      <c r="D53" s="147"/>
      <c r="E53" s="141"/>
      <c r="F53" s="142" t="s">
        <v>262</v>
      </c>
      <c r="G53" s="143" t="s">
        <v>263</v>
      </c>
      <c r="H53" s="137" t="s">
        <v>264</v>
      </c>
      <c r="I53" s="141"/>
      <c r="J53" s="142" t="s">
        <v>572</v>
      </c>
      <c r="K53" s="143" t="s">
        <v>277</v>
      </c>
      <c r="L53" s="196" t="s">
        <v>31</v>
      </c>
      <c r="M53" s="197" t="s">
        <v>29</v>
      </c>
      <c r="N53" s="406"/>
      <c r="O53" s="201"/>
      <c r="P53" s="407"/>
      <c r="Q53" s="408"/>
      <c r="R53" s="407"/>
      <c r="S53" s="408"/>
      <c r="T53" s="408"/>
      <c r="U53" s="408"/>
      <c r="V53" s="408"/>
      <c r="W53" s="409"/>
      <c r="Y53" s="306"/>
      <c r="Z53" s="306"/>
      <c r="AA53" s="306"/>
      <c r="AB53" s="306"/>
      <c r="AC53" s="127"/>
    </row>
    <row r="54" spans="1:29" ht="24" customHeight="1" x14ac:dyDescent="0.25">
      <c r="B54" s="123"/>
      <c r="C54" s="146"/>
      <c r="D54" s="147"/>
      <c r="E54" s="141"/>
      <c r="F54" s="142" t="s">
        <v>265</v>
      </c>
      <c r="G54" s="143" t="s">
        <v>266</v>
      </c>
      <c r="H54" s="137" t="s">
        <v>264</v>
      </c>
      <c r="I54" s="141"/>
      <c r="J54" s="142" t="s">
        <v>262</v>
      </c>
      <c r="K54" s="143" t="s">
        <v>263</v>
      </c>
      <c r="L54" s="196" t="s">
        <v>31</v>
      </c>
      <c r="M54" s="197" t="s">
        <v>29</v>
      </c>
      <c r="N54" s="406"/>
      <c r="O54" s="201"/>
      <c r="P54" s="407"/>
      <c r="Q54" s="408"/>
      <c r="R54" s="407"/>
      <c r="S54" s="408"/>
      <c r="T54" s="408"/>
      <c r="U54" s="408"/>
      <c r="V54" s="408"/>
      <c r="W54" s="409"/>
      <c r="Y54" s="306"/>
      <c r="Z54" s="306"/>
      <c r="AA54" s="306"/>
      <c r="AB54" s="306"/>
      <c r="AC54" s="127"/>
    </row>
    <row r="55" spans="1:29" ht="24" customHeight="1" x14ac:dyDescent="0.25">
      <c r="B55" s="123"/>
      <c r="C55" s="146"/>
      <c r="D55" s="147"/>
      <c r="E55" s="141"/>
      <c r="F55" s="142" t="s">
        <v>267</v>
      </c>
      <c r="G55" s="143" t="s">
        <v>131</v>
      </c>
      <c r="H55" s="137" t="s">
        <v>264</v>
      </c>
      <c r="I55" s="141"/>
      <c r="J55" s="142" t="s">
        <v>265</v>
      </c>
      <c r="K55" s="143" t="s">
        <v>266</v>
      </c>
      <c r="L55" s="196" t="s">
        <v>31</v>
      </c>
      <c r="M55" s="197" t="s">
        <v>29</v>
      </c>
      <c r="N55" s="406"/>
      <c r="O55" s="201"/>
      <c r="P55" s="407"/>
      <c r="Q55" s="408"/>
      <c r="R55" s="407"/>
      <c r="S55" s="408"/>
      <c r="T55" s="408"/>
      <c r="U55" s="408"/>
      <c r="V55" s="408"/>
      <c r="W55" s="409"/>
      <c r="Y55" s="306"/>
      <c r="Z55" s="306"/>
      <c r="AA55" s="306"/>
      <c r="AB55" s="306"/>
      <c r="AC55" s="127"/>
    </row>
    <row r="56" spans="1:29" ht="24" customHeight="1" x14ac:dyDescent="0.25">
      <c r="B56" s="123"/>
      <c r="C56" s="146"/>
      <c r="D56" s="147"/>
      <c r="E56" s="141"/>
      <c r="F56" s="142" t="s">
        <v>268</v>
      </c>
      <c r="G56" s="143" t="s">
        <v>118</v>
      </c>
      <c r="H56" s="137" t="s">
        <v>264</v>
      </c>
      <c r="I56" s="141"/>
      <c r="J56" s="142" t="s">
        <v>267</v>
      </c>
      <c r="K56" s="143" t="s">
        <v>131</v>
      </c>
      <c r="L56" s="196" t="s">
        <v>31</v>
      </c>
      <c r="M56" s="197" t="s">
        <v>29</v>
      </c>
      <c r="N56" s="406"/>
      <c r="O56" s="201"/>
      <c r="P56" s="407"/>
      <c r="Q56" s="408"/>
      <c r="R56" s="407"/>
      <c r="S56" s="408"/>
      <c r="T56" s="408"/>
      <c r="U56" s="408"/>
      <c r="V56" s="408"/>
      <c r="W56" s="409"/>
      <c r="Y56" s="306"/>
      <c r="Z56" s="306"/>
      <c r="AA56" s="306"/>
      <c r="AB56" s="306"/>
      <c r="AC56" s="127"/>
    </row>
    <row r="57" spans="1:29" ht="24" customHeight="1" x14ac:dyDescent="0.25">
      <c r="B57" s="123"/>
      <c r="C57" s="146"/>
      <c r="D57" s="147"/>
      <c r="E57" s="141"/>
      <c r="F57" s="142" t="s">
        <v>269</v>
      </c>
      <c r="G57" s="143" t="s">
        <v>270</v>
      </c>
      <c r="H57" s="137" t="s">
        <v>264</v>
      </c>
      <c r="I57" s="141"/>
      <c r="J57" s="142" t="s">
        <v>268</v>
      </c>
      <c r="K57" s="143" t="s">
        <v>118</v>
      </c>
      <c r="L57" s="196" t="s">
        <v>31</v>
      </c>
      <c r="M57" s="197" t="s">
        <v>29</v>
      </c>
      <c r="N57" s="406"/>
      <c r="O57" s="201"/>
      <c r="P57" s="407"/>
      <c r="Q57" s="408"/>
      <c r="R57" s="407"/>
      <c r="S57" s="408"/>
      <c r="T57" s="408"/>
      <c r="U57" s="408"/>
      <c r="V57" s="408"/>
      <c r="W57" s="409"/>
      <c r="Y57" s="306"/>
      <c r="Z57" s="306"/>
      <c r="AA57" s="306"/>
      <c r="AB57" s="306"/>
      <c r="AC57" s="127"/>
    </row>
    <row r="58" spans="1:29" ht="24" customHeight="1" x14ac:dyDescent="0.25">
      <c r="B58" s="123"/>
      <c r="C58" s="146"/>
      <c r="D58" s="147"/>
      <c r="E58" s="141"/>
      <c r="F58" s="142" t="s">
        <v>271</v>
      </c>
      <c r="G58" s="143" t="s">
        <v>272</v>
      </c>
      <c r="H58" s="137" t="s">
        <v>264</v>
      </c>
      <c r="I58" s="141"/>
      <c r="J58" s="142" t="s">
        <v>269</v>
      </c>
      <c r="K58" s="143" t="s">
        <v>270</v>
      </c>
      <c r="L58" s="196" t="s">
        <v>31</v>
      </c>
      <c r="M58" s="197" t="s">
        <v>29</v>
      </c>
      <c r="N58" s="406"/>
      <c r="O58" s="201"/>
      <c r="P58" s="407"/>
      <c r="Q58" s="408"/>
      <c r="R58" s="407"/>
      <c r="S58" s="408"/>
      <c r="T58" s="408"/>
      <c r="U58" s="408"/>
      <c r="V58" s="408"/>
      <c r="W58" s="409"/>
      <c r="Y58" s="306"/>
      <c r="Z58" s="306"/>
      <c r="AA58" s="306"/>
      <c r="AB58" s="306"/>
      <c r="AC58" s="127"/>
    </row>
    <row r="59" spans="1:29" ht="24" customHeight="1" x14ac:dyDescent="0.25">
      <c r="B59" s="123"/>
      <c r="C59" s="146"/>
      <c r="D59" s="147"/>
      <c r="E59" s="141"/>
      <c r="F59" s="142" t="s">
        <v>273</v>
      </c>
      <c r="G59" s="143" t="s">
        <v>78</v>
      </c>
      <c r="H59" s="137" t="s">
        <v>264</v>
      </c>
      <c r="I59" s="141"/>
      <c r="J59" s="142" t="s">
        <v>271</v>
      </c>
      <c r="K59" s="143" t="s">
        <v>272</v>
      </c>
      <c r="L59" s="196" t="s">
        <v>31</v>
      </c>
      <c r="M59" s="197" t="s">
        <v>29</v>
      </c>
      <c r="N59" s="406"/>
      <c r="O59" s="201"/>
      <c r="P59" s="407"/>
      <c r="Q59" s="408"/>
      <c r="R59" s="407"/>
      <c r="S59" s="408"/>
      <c r="T59" s="408"/>
      <c r="U59" s="408"/>
      <c r="V59" s="408"/>
      <c r="W59" s="409"/>
      <c r="Y59" s="306"/>
      <c r="Z59" s="306"/>
      <c r="AA59" s="306"/>
      <c r="AB59" s="306"/>
      <c r="AC59" s="127"/>
    </row>
    <row r="60" spans="1:29" ht="24" customHeight="1" x14ac:dyDescent="0.25">
      <c r="B60" s="123"/>
      <c r="C60" s="146"/>
      <c r="D60" s="147"/>
      <c r="E60" s="141"/>
      <c r="F60" s="142" t="s">
        <v>275</v>
      </c>
      <c r="G60" s="143" t="s">
        <v>277</v>
      </c>
      <c r="H60" s="137" t="s">
        <v>264</v>
      </c>
      <c r="I60" s="141"/>
      <c r="J60" s="142" t="s">
        <v>273</v>
      </c>
      <c r="K60" s="143" t="s">
        <v>78</v>
      </c>
      <c r="L60" s="196" t="s">
        <v>31</v>
      </c>
      <c r="M60" s="197" t="s">
        <v>29</v>
      </c>
      <c r="N60" s="406"/>
      <c r="O60" s="201"/>
      <c r="P60" s="407"/>
      <c r="Q60" s="408"/>
      <c r="R60" s="407"/>
      <c r="S60" s="408"/>
      <c r="T60" s="408"/>
      <c r="U60" s="408"/>
      <c r="V60" s="408"/>
      <c r="W60" s="409"/>
      <c r="Y60" s="306"/>
      <c r="Z60" s="306"/>
      <c r="AA60" s="306"/>
      <c r="AB60" s="306"/>
      <c r="AC60" s="127"/>
    </row>
    <row r="61" spans="1:29" ht="24" customHeight="1" x14ac:dyDescent="0.25">
      <c r="A61" s="127" t="s">
        <v>442</v>
      </c>
      <c r="B61" s="123" t="s">
        <v>4</v>
      </c>
      <c r="C61" s="148" t="s">
        <v>33</v>
      </c>
      <c r="D61" s="149"/>
      <c r="E61" s="150" t="s">
        <v>278</v>
      </c>
      <c r="F61" s="151" t="s">
        <v>33</v>
      </c>
      <c r="G61" s="152"/>
      <c r="H61" s="137"/>
      <c r="I61" s="150" t="s">
        <v>278</v>
      </c>
      <c r="J61" s="151" t="s">
        <v>33</v>
      </c>
      <c r="K61" s="152"/>
      <c r="L61" s="196" t="s">
        <v>457</v>
      </c>
      <c r="M61" s="197" t="s">
        <v>43</v>
      </c>
      <c r="N61" s="406"/>
      <c r="O61" s="201"/>
      <c r="P61" s="407"/>
      <c r="Q61" s="408"/>
      <c r="R61" s="407"/>
      <c r="S61" s="408"/>
      <c r="T61" s="408"/>
      <c r="U61" s="408"/>
      <c r="V61" s="408"/>
      <c r="W61" s="409"/>
      <c r="Y61" s="306" t="s">
        <v>43</v>
      </c>
      <c r="Z61" s="306" t="s">
        <v>43</v>
      </c>
      <c r="AA61" s="306" t="s">
        <v>43</v>
      </c>
      <c r="AB61" s="306" t="s">
        <v>43</v>
      </c>
      <c r="AC61" s="127"/>
    </row>
    <row r="62" spans="1:29" ht="24" customHeight="1" x14ac:dyDescent="0.25">
      <c r="B62" s="123"/>
      <c r="C62" s="148"/>
      <c r="D62" s="149"/>
      <c r="E62" s="150"/>
      <c r="F62" s="151" t="s">
        <v>279</v>
      </c>
      <c r="G62" s="152" t="s">
        <v>76</v>
      </c>
      <c r="H62" s="137" t="s">
        <v>264</v>
      </c>
      <c r="I62" s="150"/>
      <c r="J62" s="151" t="s">
        <v>279</v>
      </c>
      <c r="K62" s="152" t="s">
        <v>76</v>
      </c>
      <c r="L62" s="196" t="s">
        <v>31</v>
      </c>
      <c r="M62" s="197" t="s">
        <v>29</v>
      </c>
      <c r="N62" s="406"/>
      <c r="O62" s="201"/>
      <c r="P62" s="407"/>
      <c r="Q62" s="408"/>
      <c r="R62" s="407"/>
      <c r="S62" s="408"/>
      <c r="T62" s="408"/>
      <c r="U62" s="408"/>
      <c r="V62" s="408"/>
      <c r="W62" s="409"/>
      <c r="X62" s="200" t="s">
        <v>458</v>
      </c>
      <c r="Y62" s="306"/>
      <c r="Z62" s="306"/>
      <c r="AA62" s="306"/>
      <c r="AB62" s="306"/>
      <c r="AC62" s="127"/>
    </row>
    <row r="63" spans="1:29" ht="24" customHeight="1" x14ac:dyDescent="0.25">
      <c r="B63" s="123"/>
      <c r="C63" s="148"/>
      <c r="D63" s="149"/>
      <c r="E63" s="150"/>
      <c r="F63" s="151" t="s">
        <v>280</v>
      </c>
      <c r="G63" s="152" t="s">
        <v>77</v>
      </c>
      <c r="H63" s="137" t="s">
        <v>264</v>
      </c>
      <c r="I63" s="150"/>
      <c r="J63" s="151" t="s">
        <v>280</v>
      </c>
      <c r="K63" s="152" t="s">
        <v>77</v>
      </c>
      <c r="L63" s="196" t="s">
        <v>31</v>
      </c>
      <c r="M63" s="197" t="s">
        <v>29</v>
      </c>
      <c r="N63" s="408"/>
      <c r="O63" s="409"/>
      <c r="P63" s="407"/>
      <c r="Q63" s="408"/>
      <c r="R63" s="407"/>
      <c r="S63" s="408"/>
      <c r="T63" s="408"/>
      <c r="U63" s="408"/>
      <c r="V63" s="408"/>
      <c r="W63" s="409"/>
      <c r="Y63" s="306"/>
      <c r="Z63" s="306"/>
      <c r="AA63" s="306"/>
      <c r="AB63" s="306"/>
      <c r="AC63" s="127"/>
    </row>
    <row r="64" spans="1:29" ht="24" customHeight="1" x14ac:dyDescent="0.25">
      <c r="B64" s="123"/>
      <c r="C64" s="148"/>
      <c r="D64" s="149"/>
      <c r="E64" s="150"/>
      <c r="F64" s="151" t="s">
        <v>281</v>
      </c>
      <c r="G64" s="152" t="s">
        <v>79</v>
      </c>
      <c r="H64" s="137" t="s">
        <v>264</v>
      </c>
      <c r="I64" s="150"/>
      <c r="J64" s="151" t="s">
        <v>281</v>
      </c>
      <c r="K64" s="152" t="s">
        <v>79</v>
      </c>
      <c r="L64" s="196" t="s">
        <v>31</v>
      </c>
      <c r="M64" s="197" t="s">
        <v>29</v>
      </c>
      <c r="N64" s="408"/>
      <c r="O64" s="409"/>
      <c r="P64" s="407"/>
      <c r="Q64" s="408"/>
      <c r="R64" s="407"/>
      <c r="S64" s="408"/>
      <c r="T64" s="408"/>
      <c r="U64" s="408"/>
      <c r="V64" s="408"/>
      <c r="W64" s="409"/>
      <c r="Y64" s="306"/>
      <c r="Z64" s="306"/>
      <c r="AA64" s="306"/>
      <c r="AB64" s="306"/>
      <c r="AC64" s="127"/>
    </row>
    <row r="65" spans="1:29" ht="24" customHeight="1" x14ac:dyDescent="0.25">
      <c r="A65" s="127" t="s">
        <v>442</v>
      </c>
      <c r="B65" s="123">
        <v>0</v>
      </c>
      <c r="C65" s="148">
        <v>0</v>
      </c>
      <c r="D65" s="149"/>
      <c r="E65" s="150"/>
      <c r="F65" s="151" t="s">
        <v>282</v>
      </c>
      <c r="G65" s="152" t="s">
        <v>283</v>
      </c>
      <c r="H65" s="137" t="s">
        <v>264</v>
      </c>
      <c r="I65" s="150"/>
      <c r="J65" s="151" t="s">
        <v>282</v>
      </c>
      <c r="K65" s="152" t="s">
        <v>283</v>
      </c>
      <c r="L65" s="196" t="s">
        <v>201</v>
      </c>
      <c r="M65" s="197" t="s">
        <v>29</v>
      </c>
      <c r="N65" s="408"/>
      <c r="O65" s="409"/>
      <c r="P65" s="407"/>
      <c r="Q65" s="408"/>
      <c r="R65" s="407"/>
      <c r="S65" s="408"/>
      <c r="T65" s="408"/>
      <c r="U65" s="408"/>
      <c r="V65" s="408"/>
      <c r="W65" s="409"/>
      <c r="Y65" s="306"/>
      <c r="Z65" s="306"/>
      <c r="AA65" s="306"/>
      <c r="AB65" s="306"/>
      <c r="AC65" s="127"/>
    </row>
    <row r="66" spans="1:29" ht="24" customHeight="1" x14ac:dyDescent="0.25">
      <c r="A66" s="127" t="s">
        <v>442</v>
      </c>
      <c r="B66" s="123" t="s">
        <v>5</v>
      </c>
      <c r="C66" s="148" t="s">
        <v>34</v>
      </c>
      <c r="D66" s="149"/>
      <c r="E66" s="150" t="s">
        <v>284</v>
      </c>
      <c r="F66" s="151" t="s">
        <v>34</v>
      </c>
      <c r="G66" s="152"/>
      <c r="H66" s="137"/>
      <c r="I66" s="150" t="s">
        <v>284</v>
      </c>
      <c r="J66" s="151" t="s">
        <v>34</v>
      </c>
      <c r="K66" s="152"/>
      <c r="L66" s="196" t="s">
        <v>457</v>
      </c>
      <c r="M66" s="197" t="s">
        <v>43</v>
      </c>
      <c r="N66" s="408"/>
      <c r="O66" s="409"/>
      <c r="P66" s="407"/>
      <c r="Q66" s="408"/>
      <c r="R66" s="407"/>
      <c r="S66" s="408"/>
      <c r="T66" s="408"/>
      <c r="U66" s="408"/>
      <c r="V66" s="408"/>
      <c r="W66" s="409"/>
      <c r="X66" s="127"/>
      <c r="Y66" s="306" t="s">
        <v>43</v>
      </c>
      <c r="Z66" s="306" t="s">
        <v>43</v>
      </c>
      <c r="AA66" s="306" t="s">
        <v>43</v>
      </c>
      <c r="AB66" s="306" t="s">
        <v>43</v>
      </c>
      <c r="AC66" s="127"/>
    </row>
    <row r="67" spans="1:29" ht="24" customHeight="1" x14ac:dyDescent="0.25">
      <c r="B67" s="123"/>
      <c r="C67" s="148"/>
      <c r="D67" s="149"/>
      <c r="E67" s="150"/>
      <c r="F67" s="151" t="s">
        <v>285</v>
      </c>
      <c r="G67" s="152" t="s">
        <v>132</v>
      </c>
      <c r="H67" s="137" t="s">
        <v>286</v>
      </c>
      <c r="I67" s="150"/>
      <c r="J67" s="151" t="s">
        <v>285</v>
      </c>
      <c r="K67" s="152" t="s">
        <v>132</v>
      </c>
      <c r="L67" s="196" t="s">
        <v>31</v>
      </c>
      <c r="M67" s="197" t="s">
        <v>29</v>
      </c>
      <c r="N67" s="408"/>
      <c r="O67" s="409"/>
      <c r="P67" s="407"/>
      <c r="Q67" s="408"/>
      <c r="R67" s="407" t="s">
        <v>31</v>
      </c>
      <c r="S67" s="408" t="s">
        <v>1</v>
      </c>
      <c r="T67" s="408"/>
      <c r="U67" s="408"/>
      <c r="V67" s="408"/>
      <c r="W67" s="409"/>
      <c r="X67" s="127"/>
      <c r="Y67" s="306"/>
      <c r="Z67" s="306"/>
      <c r="AA67" s="306"/>
      <c r="AB67" s="306"/>
      <c r="AC67" s="127"/>
    </row>
    <row r="68" spans="1:29" ht="24" customHeight="1" x14ac:dyDescent="0.25">
      <c r="B68" s="123"/>
      <c r="C68" s="148"/>
      <c r="D68" s="149"/>
      <c r="E68" s="150"/>
      <c r="F68" s="151" t="s">
        <v>287</v>
      </c>
      <c r="G68" s="152" t="s">
        <v>120</v>
      </c>
      <c r="H68" s="137" t="s">
        <v>286</v>
      </c>
      <c r="I68" s="150"/>
      <c r="J68" s="151" t="s">
        <v>287</v>
      </c>
      <c r="K68" s="152" t="s">
        <v>120</v>
      </c>
      <c r="L68" s="196" t="s">
        <v>31</v>
      </c>
      <c r="M68" s="197" t="s">
        <v>29</v>
      </c>
      <c r="N68" s="408"/>
      <c r="O68" s="409"/>
      <c r="P68" s="407"/>
      <c r="Q68" s="408"/>
      <c r="R68" s="407"/>
      <c r="S68" s="408"/>
      <c r="T68" s="408"/>
      <c r="U68" s="408"/>
      <c r="V68" s="408" t="s">
        <v>31</v>
      </c>
      <c r="W68" s="409" t="s">
        <v>43</v>
      </c>
      <c r="X68" s="127" t="s">
        <v>459</v>
      </c>
      <c r="Y68" s="306"/>
      <c r="Z68" s="306"/>
      <c r="AA68" s="306"/>
      <c r="AB68" s="306"/>
      <c r="AC68" s="127"/>
    </row>
    <row r="69" spans="1:29" ht="24" customHeight="1" x14ac:dyDescent="0.25">
      <c r="B69" s="123"/>
      <c r="C69" s="148"/>
      <c r="D69" s="149"/>
      <c r="E69" s="150"/>
      <c r="F69" s="151" t="s">
        <v>288</v>
      </c>
      <c r="G69" s="152" t="s">
        <v>121</v>
      </c>
      <c r="H69" s="137" t="s">
        <v>286</v>
      </c>
      <c r="I69" s="150"/>
      <c r="J69" s="151" t="s">
        <v>288</v>
      </c>
      <c r="K69" s="152" t="s">
        <v>121</v>
      </c>
      <c r="L69" s="196" t="s">
        <v>31</v>
      </c>
      <c r="M69" s="197" t="s">
        <v>29</v>
      </c>
      <c r="N69" s="408"/>
      <c r="O69" s="409"/>
      <c r="P69" s="407"/>
      <c r="Q69" s="408"/>
      <c r="R69" s="407"/>
      <c r="S69" s="408"/>
      <c r="T69" s="408" t="s">
        <v>201</v>
      </c>
      <c r="U69" s="408" t="s">
        <v>29</v>
      </c>
      <c r="V69" s="408" t="s">
        <v>201</v>
      </c>
      <c r="W69" s="409" t="s">
        <v>29</v>
      </c>
      <c r="X69" s="127" t="s">
        <v>459</v>
      </c>
      <c r="Y69" s="306"/>
      <c r="Z69" s="306"/>
      <c r="AA69" s="306"/>
      <c r="AB69" s="306"/>
      <c r="AC69" s="127"/>
    </row>
    <row r="70" spans="1:29" ht="24" customHeight="1" x14ac:dyDescent="0.25">
      <c r="B70" s="123"/>
      <c r="C70" s="148"/>
      <c r="D70" s="149"/>
      <c r="E70" s="150"/>
      <c r="F70" s="151" t="s">
        <v>289</v>
      </c>
      <c r="G70" s="152" t="s">
        <v>290</v>
      </c>
      <c r="H70" s="137" t="s">
        <v>286</v>
      </c>
      <c r="I70" s="150"/>
      <c r="J70" s="151" t="s">
        <v>289</v>
      </c>
      <c r="K70" s="152" t="s">
        <v>290</v>
      </c>
      <c r="L70" s="196" t="s">
        <v>201</v>
      </c>
      <c r="M70" s="197" t="s">
        <v>29</v>
      </c>
      <c r="N70" s="406"/>
      <c r="O70" s="201"/>
      <c r="P70" s="407"/>
      <c r="Q70" s="408"/>
      <c r="R70" s="407"/>
      <c r="S70" s="408"/>
      <c r="T70" s="408"/>
      <c r="U70" s="408"/>
      <c r="V70" s="408"/>
      <c r="W70" s="409"/>
      <c r="X70" s="127"/>
      <c r="Y70" s="306"/>
      <c r="Z70" s="306"/>
      <c r="AA70" s="306"/>
      <c r="AB70" s="306"/>
      <c r="AC70" s="127"/>
    </row>
    <row r="71" spans="1:29" ht="24" customHeight="1" x14ac:dyDescent="0.25">
      <c r="A71" s="127" t="s">
        <v>442</v>
      </c>
      <c r="B71" s="123">
        <v>0</v>
      </c>
      <c r="C71" s="148">
        <v>0</v>
      </c>
      <c r="D71" s="149"/>
      <c r="E71" s="150"/>
      <c r="F71" s="151" t="s">
        <v>291</v>
      </c>
      <c r="G71" s="152" t="s">
        <v>292</v>
      </c>
      <c r="H71" s="137" t="s">
        <v>286</v>
      </c>
      <c r="I71" s="150"/>
      <c r="J71" s="151" t="s">
        <v>291</v>
      </c>
      <c r="K71" s="152" t="s">
        <v>292</v>
      </c>
      <c r="L71" s="196" t="s">
        <v>31</v>
      </c>
      <c r="M71" s="197" t="s">
        <v>29</v>
      </c>
      <c r="N71" s="406"/>
      <c r="O71" s="201"/>
      <c r="P71" s="407"/>
      <c r="Q71" s="408"/>
      <c r="R71" s="407" t="s">
        <v>201</v>
      </c>
      <c r="S71" s="408" t="s">
        <v>29</v>
      </c>
      <c r="T71" s="408"/>
      <c r="U71" s="408"/>
      <c r="V71" s="408"/>
      <c r="W71" s="409"/>
      <c r="X71" s="127"/>
      <c r="Y71" s="306"/>
      <c r="Z71" s="306"/>
      <c r="AA71" s="306"/>
      <c r="AB71" s="306"/>
      <c r="AC71" s="127"/>
    </row>
    <row r="72" spans="1:29" ht="24" customHeight="1" x14ac:dyDescent="0.3">
      <c r="A72" s="127" t="s">
        <v>442</v>
      </c>
      <c r="B72" s="124" t="s">
        <v>6</v>
      </c>
      <c r="C72" s="153" t="s">
        <v>35</v>
      </c>
      <c r="D72" s="153"/>
      <c r="E72" s="154" t="s">
        <v>293</v>
      </c>
      <c r="F72" s="155" t="s">
        <v>35</v>
      </c>
      <c r="G72" s="155"/>
      <c r="H72" s="137"/>
      <c r="I72" s="154" t="s">
        <v>293</v>
      </c>
      <c r="J72" s="155" t="s">
        <v>35</v>
      </c>
      <c r="K72" s="155"/>
      <c r="L72" s="203"/>
      <c r="M72" s="204" t="s">
        <v>43</v>
      </c>
      <c r="N72" s="413"/>
      <c r="O72" s="414"/>
      <c r="P72" s="415"/>
      <c r="Q72" s="416"/>
      <c r="R72" s="415"/>
      <c r="S72" s="416"/>
      <c r="T72" s="416"/>
      <c r="U72" s="416"/>
      <c r="V72" s="416"/>
      <c r="W72" s="421"/>
      <c r="Y72" s="306" t="s">
        <v>43</v>
      </c>
      <c r="Z72" s="306" t="s">
        <v>43</v>
      </c>
      <c r="AA72" s="306" t="s">
        <v>43</v>
      </c>
      <c r="AB72" s="306" t="s">
        <v>43</v>
      </c>
      <c r="AC72" s="127"/>
    </row>
    <row r="73" spans="1:29" ht="24" customHeight="1" x14ac:dyDescent="0.3">
      <c r="A73" s="127" t="s">
        <v>442</v>
      </c>
      <c r="B73" s="124">
        <v>0</v>
      </c>
      <c r="C73" s="153">
        <v>0</v>
      </c>
      <c r="D73" s="153"/>
      <c r="E73" s="157"/>
      <c r="F73" s="155" t="s">
        <v>294</v>
      </c>
      <c r="G73" s="155" t="s">
        <v>295</v>
      </c>
      <c r="H73" s="137" t="s">
        <v>296</v>
      </c>
      <c r="I73" s="157"/>
      <c r="J73" s="155" t="s">
        <v>294</v>
      </c>
      <c r="K73" s="155" t="s">
        <v>295</v>
      </c>
      <c r="L73" s="203" t="s">
        <v>31</v>
      </c>
      <c r="M73" s="204" t="s">
        <v>29</v>
      </c>
      <c r="N73" s="413"/>
      <c r="O73" s="414"/>
      <c r="P73" s="415"/>
      <c r="Q73" s="416"/>
      <c r="R73" s="415"/>
      <c r="S73" s="416"/>
      <c r="T73" s="416"/>
      <c r="U73" s="416"/>
      <c r="V73" s="416"/>
      <c r="W73" s="421"/>
      <c r="Y73" s="310"/>
      <c r="Z73" s="310"/>
      <c r="AA73" s="310"/>
      <c r="AB73" s="310"/>
      <c r="AC73" s="127"/>
    </row>
    <row r="74" spans="1:29" ht="24" customHeight="1" x14ac:dyDescent="0.3">
      <c r="B74" s="124"/>
      <c r="C74" s="153"/>
      <c r="D74" s="153"/>
      <c r="E74" s="157"/>
      <c r="F74" s="155" t="s">
        <v>297</v>
      </c>
      <c r="G74" s="155" t="s">
        <v>298</v>
      </c>
      <c r="H74" s="137" t="s">
        <v>296</v>
      </c>
      <c r="I74" s="157"/>
      <c r="J74" s="155" t="s">
        <v>297</v>
      </c>
      <c r="K74" s="155" t="s">
        <v>298</v>
      </c>
      <c r="L74" s="203" t="s">
        <v>201</v>
      </c>
      <c r="M74" s="204" t="s">
        <v>28</v>
      </c>
      <c r="N74" s="413"/>
      <c r="O74" s="414"/>
      <c r="P74" s="415"/>
      <c r="Q74" s="416"/>
      <c r="R74" s="415"/>
      <c r="S74" s="416"/>
      <c r="T74" s="416"/>
      <c r="U74" s="416"/>
      <c r="V74" s="416"/>
      <c r="W74" s="421"/>
      <c r="Y74" s="310"/>
      <c r="Z74" s="310"/>
      <c r="AA74" s="310"/>
      <c r="AB74" s="310"/>
      <c r="AC74" s="127"/>
    </row>
    <row r="75" spans="1:29" ht="24" customHeight="1" x14ac:dyDescent="0.3">
      <c r="A75" s="127" t="s">
        <v>442</v>
      </c>
      <c r="B75" s="124"/>
      <c r="C75" s="153"/>
      <c r="D75" s="153"/>
      <c r="E75" s="157"/>
      <c r="F75" s="155" t="s">
        <v>299</v>
      </c>
      <c r="G75" s="155" t="s">
        <v>66</v>
      </c>
      <c r="H75" s="137" t="s">
        <v>296</v>
      </c>
      <c r="I75" s="157"/>
      <c r="J75" s="155" t="s">
        <v>299</v>
      </c>
      <c r="K75" s="155" t="s">
        <v>66</v>
      </c>
      <c r="L75" s="203" t="s">
        <v>31</v>
      </c>
      <c r="M75" s="204" t="s">
        <v>29</v>
      </c>
      <c r="N75" s="413"/>
      <c r="O75" s="414"/>
      <c r="P75" s="415"/>
      <c r="Q75" s="416"/>
      <c r="R75" s="415"/>
      <c r="S75" s="416"/>
      <c r="T75" s="416"/>
      <c r="U75" s="416"/>
      <c r="V75" s="416"/>
      <c r="W75" s="421"/>
      <c r="Y75" s="310"/>
      <c r="Z75" s="310"/>
      <c r="AA75" s="310"/>
      <c r="AB75" s="310"/>
      <c r="AC75" s="127"/>
    </row>
    <row r="76" spans="1:29" ht="24" customHeight="1" x14ac:dyDescent="0.3">
      <c r="A76" s="127" t="s">
        <v>442</v>
      </c>
      <c r="B76" s="124"/>
      <c r="C76" s="153"/>
      <c r="D76" s="153"/>
      <c r="E76" s="157"/>
      <c r="F76" s="155" t="s">
        <v>300</v>
      </c>
      <c r="G76" s="155" t="s">
        <v>427</v>
      </c>
      <c r="H76" s="137" t="s">
        <v>296</v>
      </c>
      <c r="I76" s="157"/>
      <c r="J76" s="155" t="s">
        <v>300</v>
      </c>
      <c r="K76" s="155" t="s">
        <v>427</v>
      </c>
      <c r="L76" s="203" t="s">
        <v>31</v>
      </c>
      <c r="M76" s="204" t="s">
        <v>29</v>
      </c>
      <c r="N76" s="413"/>
      <c r="O76" s="414"/>
      <c r="P76" s="415"/>
      <c r="Q76" s="416"/>
      <c r="R76" s="415"/>
      <c r="S76" s="416"/>
      <c r="T76" s="416"/>
      <c r="U76" s="416"/>
      <c r="V76" s="416"/>
      <c r="W76" s="421"/>
      <c r="Y76" s="310"/>
      <c r="Z76" s="310"/>
      <c r="AA76" s="310"/>
      <c r="AB76" s="310"/>
      <c r="AC76" s="127"/>
    </row>
    <row r="77" spans="1:29" ht="24" customHeight="1" x14ac:dyDescent="0.3">
      <c r="A77" s="127" t="s">
        <v>442</v>
      </c>
      <c r="B77" s="124"/>
      <c r="C77" s="153"/>
      <c r="D77" s="153"/>
      <c r="E77" s="157"/>
      <c r="F77" s="155" t="s">
        <v>302</v>
      </c>
      <c r="G77" s="155" t="s">
        <v>145</v>
      </c>
      <c r="H77" s="137" t="s">
        <v>296</v>
      </c>
      <c r="I77" s="157"/>
      <c r="J77" s="155" t="s">
        <v>302</v>
      </c>
      <c r="K77" s="155" t="s">
        <v>145</v>
      </c>
      <c r="L77" s="203" t="s">
        <v>31</v>
      </c>
      <c r="M77" s="204" t="s">
        <v>29</v>
      </c>
      <c r="N77" s="413"/>
      <c r="O77" s="414"/>
      <c r="P77" s="415"/>
      <c r="Q77" s="416"/>
      <c r="R77" s="415"/>
      <c r="S77" s="416"/>
      <c r="T77" s="416"/>
      <c r="U77" s="416"/>
      <c r="V77" s="416"/>
      <c r="W77" s="421"/>
      <c r="Y77" s="310"/>
      <c r="Z77" s="310"/>
      <c r="AA77" s="310"/>
      <c r="AB77" s="310"/>
      <c r="AC77" s="127"/>
    </row>
    <row r="78" spans="1:29" ht="24" customHeight="1" x14ac:dyDescent="0.3">
      <c r="A78" s="127" t="s">
        <v>442</v>
      </c>
      <c r="B78" s="124"/>
      <c r="C78" s="153"/>
      <c r="D78" s="153"/>
      <c r="E78" s="157"/>
      <c r="F78" s="155" t="s">
        <v>303</v>
      </c>
      <c r="G78" s="155" t="s">
        <v>138</v>
      </c>
      <c r="H78" s="137" t="s">
        <v>296</v>
      </c>
      <c r="I78" s="157"/>
      <c r="J78" s="155" t="s">
        <v>303</v>
      </c>
      <c r="K78" s="155" t="s">
        <v>138</v>
      </c>
      <c r="L78" s="203" t="s">
        <v>31</v>
      </c>
      <c r="M78" s="204" t="s">
        <v>29</v>
      </c>
      <c r="N78" s="413"/>
      <c r="O78" s="414"/>
      <c r="P78" s="415"/>
      <c r="Q78" s="416"/>
      <c r="R78" s="415"/>
      <c r="S78" s="416"/>
      <c r="T78" s="416"/>
      <c r="U78" s="416"/>
      <c r="V78" s="416"/>
      <c r="W78" s="421"/>
      <c r="Y78" s="310"/>
      <c r="Z78" s="310"/>
      <c r="AA78" s="310"/>
      <c r="AB78" s="310"/>
      <c r="AC78" s="127"/>
    </row>
    <row r="79" spans="1:29" ht="24" customHeight="1" x14ac:dyDescent="0.3">
      <c r="A79" s="127" t="s">
        <v>442</v>
      </c>
      <c r="B79" s="124"/>
      <c r="C79" s="153"/>
      <c r="D79" s="153"/>
      <c r="E79" s="157"/>
      <c r="F79" s="155" t="s">
        <v>304</v>
      </c>
      <c r="G79" s="155" t="s">
        <v>305</v>
      </c>
      <c r="H79" s="137" t="s">
        <v>296</v>
      </c>
      <c r="I79" s="157"/>
      <c r="J79" s="155" t="s">
        <v>304</v>
      </c>
      <c r="K79" s="155" t="s">
        <v>305</v>
      </c>
      <c r="L79" s="203" t="s">
        <v>31</v>
      </c>
      <c r="M79" s="204" t="s">
        <v>29</v>
      </c>
      <c r="N79" s="413"/>
      <c r="O79" s="414"/>
      <c r="P79" s="415"/>
      <c r="Q79" s="416"/>
      <c r="R79" s="415"/>
      <c r="S79" s="416"/>
      <c r="T79" s="416"/>
      <c r="U79" s="416"/>
      <c r="V79" s="416"/>
      <c r="W79" s="421"/>
      <c r="Y79" s="310"/>
      <c r="Z79" s="310"/>
      <c r="AA79" s="310"/>
      <c r="AB79" s="310"/>
      <c r="AC79" s="127"/>
    </row>
    <row r="80" spans="1:29" ht="24" customHeight="1" x14ac:dyDescent="0.3">
      <c r="A80" s="127" t="s">
        <v>442</v>
      </c>
      <c r="B80" s="124"/>
      <c r="C80" s="153"/>
      <c r="D80" s="153"/>
      <c r="E80" s="157"/>
      <c r="F80" s="155" t="s">
        <v>306</v>
      </c>
      <c r="G80" s="155" t="s">
        <v>307</v>
      </c>
      <c r="H80" s="137" t="s">
        <v>296</v>
      </c>
      <c r="I80" s="157"/>
      <c r="J80" s="155" t="s">
        <v>306</v>
      </c>
      <c r="K80" s="155" t="s">
        <v>307</v>
      </c>
      <c r="L80" s="203" t="s">
        <v>31</v>
      </c>
      <c r="M80" s="204" t="s">
        <v>29</v>
      </c>
      <c r="N80" s="413"/>
      <c r="O80" s="414"/>
      <c r="P80" s="415"/>
      <c r="Q80" s="416"/>
      <c r="R80" s="415"/>
      <c r="S80" s="416"/>
      <c r="T80" s="416"/>
      <c r="U80" s="416"/>
      <c r="V80" s="416"/>
      <c r="W80" s="421"/>
      <c r="Y80" s="310"/>
      <c r="Z80" s="310"/>
      <c r="AA80" s="310"/>
      <c r="AB80" s="310"/>
      <c r="AC80" s="127"/>
    </row>
    <row r="81" spans="1:32" ht="24" customHeight="1" x14ac:dyDescent="0.3">
      <c r="A81" s="127" t="s">
        <v>442</v>
      </c>
      <c r="B81" s="124"/>
      <c r="C81" s="153"/>
      <c r="D81" s="153"/>
      <c r="E81" s="157"/>
      <c r="F81" s="155" t="s">
        <v>308</v>
      </c>
      <c r="G81" s="155" t="s">
        <v>309</v>
      </c>
      <c r="H81" s="137" t="s">
        <v>296</v>
      </c>
      <c r="I81" s="157"/>
      <c r="J81" s="155" t="s">
        <v>308</v>
      </c>
      <c r="K81" s="155" t="s">
        <v>309</v>
      </c>
      <c r="L81" s="203" t="s">
        <v>31</v>
      </c>
      <c r="M81" s="204" t="s">
        <v>29</v>
      </c>
      <c r="N81" s="413"/>
      <c r="O81" s="414"/>
      <c r="P81" s="415"/>
      <c r="Q81" s="416"/>
      <c r="R81" s="415"/>
      <c r="S81" s="416"/>
      <c r="T81" s="416"/>
      <c r="U81" s="416"/>
      <c r="V81" s="416"/>
      <c r="W81" s="421"/>
      <c r="Y81" s="310"/>
      <c r="Z81" s="310"/>
      <c r="AA81" s="310"/>
      <c r="AB81" s="310"/>
      <c r="AC81" s="127"/>
    </row>
    <row r="82" spans="1:32" ht="24" customHeight="1" x14ac:dyDescent="0.3">
      <c r="A82" s="127" t="s">
        <v>442</v>
      </c>
      <c r="B82" s="124"/>
      <c r="C82" s="153"/>
      <c r="D82" s="153"/>
      <c r="E82" s="157"/>
      <c r="F82" s="155" t="s">
        <v>310</v>
      </c>
      <c r="G82" s="155" t="s">
        <v>311</v>
      </c>
      <c r="H82" s="137" t="s">
        <v>296</v>
      </c>
      <c r="I82" s="157"/>
      <c r="J82" s="155" t="s">
        <v>310</v>
      </c>
      <c r="K82" s="155" t="s">
        <v>311</v>
      </c>
      <c r="L82" s="203" t="s">
        <v>31</v>
      </c>
      <c r="M82" s="204" t="s">
        <v>29</v>
      </c>
      <c r="N82" s="413"/>
      <c r="O82" s="414"/>
      <c r="P82" s="415"/>
      <c r="Q82" s="416"/>
      <c r="R82" s="415"/>
      <c r="S82" s="416"/>
      <c r="T82" s="416"/>
      <c r="U82" s="416"/>
      <c r="V82" s="416"/>
      <c r="W82" s="421"/>
      <c r="Y82" s="310"/>
      <c r="Z82" s="310"/>
      <c r="AA82" s="310"/>
      <c r="AB82" s="310"/>
      <c r="AC82" s="127"/>
    </row>
    <row r="83" spans="1:32" ht="24" customHeight="1" x14ac:dyDescent="0.3">
      <c r="B83" s="124"/>
      <c r="C83" s="153"/>
      <c r="D83" s="153"/>
      <c r="E83" s="157"/>
      <c r="F83" s="155"/>
      <c r="G83" s="155"/>
      <c r="H83" s="137"/>
      <c r="I83" s="279" t="s">
        <v>541</v>
      </c>
      <c r="J83" s="276" t="s">
        <v>542</v>
      </c>
      <c r="K83" s="276"/>
      <c r="L83" s="203"/>
      <c r="M83" s="277" t="s">
        <v>1</v>
      </c>
      <c r="N83" s="413"/>
      <c r="O83" s="414"/>
      <c r="P83" s="415"/>
      <c r="Q83" s="416"/>
      <c r="R83" s="415"/>
      <c r="S83" s="416"/>
      <c r="T83" s="416"/>
      <c r="U83" s="416"/>
      <c r="V83" s="416"/>
      <c r="W83" s="421"/>
      <c r="X83" s="273"/>
      <c r="Y83" s="310" t="s">
        <v>1</v>
      </c>
      <c r="Z83" s="310" t="s">
        <v>1</v>
      </c>
      <c r="AA83" s="310" t="s">
        <v>1</v>
      </c>
      <c r="AB83" s="310" t="s">
        <v>1</v>
      </c>
      <c r="AC83" s="127"/>
    </row>
    <row r="84" spans="1:32" ht="24" customHeight="1" x14ac:dyDescent="0.3">
      <c r="B84" s="124"/>
      <c r="C84" s="153"/>
      <c r="D84" s="153"/>
      <c r="E84" s="157"/>
      <c r="F84" s="155"/>
      <c r="G84" s="155"/>
      <c r="H84" s="137"/>
      <c r="I84" s="279"/>
      <c r="J84" s="276" t="s">
        <v>546</v>
      </c>
      <c r="K84" s="283" t="s">
        <v>543</v>
      </c>
      <c r="L84" s="280" t="s">
        <v>31</v>
      </c>
      <c r="M84" s="281" t="s">
        <v>29</v>
      </c>
      <c r="N84" s="413"/>
      <c r="O84" s="414"/>
      <c r="P84" s="415"/>
      <c r="Q84" s="416"/>
      <c r="R84" s="415"/>
      <c r="S84" s="416"/>
      <c r="T84" s="416"/>
      <c r="U84" s="416"/>
      <c r="V84" s="416"/>
      <c r="W84" s="421"/>
      <c r="X84" s="273"/>
      <c r="Y84" s="310"/>
      <c r="Z84" s="310"/>
      <c r="AA84" s="310"/>
      <c r="AB84" s="310"/>
      <c r="AC84" s="127"/>
    </row>
    <row r="85" spans="1:32" ht="24" customHeight="1" x14ac:dyDescent="0.25">
      <c r="A85" s="127" t="s">
        <v>444</v>
      </c>
      <c r="B85" s="123" t="s">
        <v>8</v>
      </c>
      <c r="C85" s="148" t="s">
        <v>36</v>
      </c>
      <c r="D85" s="149"/>
      <c r="E85" s="122" t="s">
        <v>92</v>
      </c>
      <c r="F85" s="138" t="s">
        <v>92</v>
      </c>
      <c r="G85" s="139"/>
      <c r="H85" s="137"/>
      <c r="I85" s="123" t="s">
        <v>8</v>
      </c>
      <c r="J85" s="148" t="s">
        <v>36</v>
      </c>
      <c r="K85" s="149"/>
      <c r="L85" s="326"/>
      <c r="M85" s="197" t="s">
        <v>1</v>
      </c>
      <c r="N85" s="413"/>
      <c r="O85" s="414"/>
      <c r="P85" s="415"/>
      <c r="Q85" s="416"/>
      <c r="R85" s="415"/>
      <c r="S85" s="416"/>
      <c r="T85" s="416"/>
      <c r="U85" s="416"/>
      <c r="V85" s="416"/>
      <c r="W85" s="421"/>
      <c r="Y85" s="311" t="s">
        <v>1</v>
      </c>
      <c r="Z85" s="306"/>
      <c r="AA85" s="306"/>
      <c r="AB85" s="306"/>
      <c r="AC85" s="127"/>
    </row>
    <row r="86" spans="1:32" ht="24" customHeight="1" x14ac:dyDescent="0.25">
      <c r="B86" s="123"/>
      <c r="C86" s="148"/>
      <c r="D86" s="149"/>
      <c r="E86" s="122"/>
      <c r="F86" s="138"/>
      <c r="G86" s="139"/>
      <c r="H86" s="137"/>
      <c r="I86" s="123"/>
      <c r="J86" s="148" t="s">
        <v>562</v>
      </c>
      <c r="K86" s="148" t="s">
        <v>561</v>
      </c>
      <c r="L86" s="196" t="s">
        <v>31</v>
      </c>
      <c r="M86" s="277" t="s">
        <v>1</v>
      </c>
      <c r="N86" s="406"/>
      <c r="O86" s="201"/>
      <c r="P86" s="407"/>
      <c r="Q86" s="408"/>
      <c r="R86" s="407"/>
      <c r="S86" s="408"/>
      <c r="T86" s="408"/>
      <c r="U86" s="408"/>
      <c r="V86" s="408"/>
      <c r="W86" s="409"/>
      <c r="X86" s="325"/>
      <c r="Y86" s="306"/>
      <c r="Z86" s="306"/>
      <c r="AA86" s="306"/>
      <c r="AB86" s="306"/>
      <c r="AC86" s="127"/>
    </row>
    <row r="87" spans="1:32" ht="24" customHeight="1" x14ac:dyDescent="0.25">
      <c r="B87" s="123"/>
      <c r="C87" s="148"/>
      <c r="D87" s="149"/>
      <c r="E87" s="122"/>
      <c r="F87" s="138"/>
      <c r="G87" s="139"/>
      <c r="H87" s="137"/>
      <c r="I87" s="123"/>
      <c r="J87" s="148" t="s">
        <v>563</v>
      </c>
      <c r="K87" s="148" t="s">
        <v>564</v>
      </c>
      <c r="L87" s="196" t="s">
        <v>31</v>
      </c>
      <c r="M87" s="277" t="s">
        <v>1</v>
      </c>
      <c r="N87" s="406"/>
      <c r="O87" s="201"/>
      <c r="P87" s="407"/>
      <c r="Q87" s="408"/>
      <c r="R87" s="407"/>
      <c r="S87" s="408"/>
      <c r="T87" s="408"/>
      <c r="U87" s="408"/>
      <c r="V87" s="408"/>
      <c r="W87" s="409"/>
      <c r="X87" s="325"/>
      <c r="Y87" s="306"/>
      <c r="Z87" s="306"/>
      <c r="AA87" s="306"/>
      <c r="AB87" s="306"/>
      <c r="AC87" s="127"/>
    </row>
    <row r="88" spans="1:32" ht="24" customHeight="1" x14ac:dyDescent="0.25">
      <c r="A88" s="127" t="s">
        <v>444</v>
      </c>
      <c r="B88" s="123" t="s">
        <v>9</v>
      </c>
      <c r="C88" s="148" t="s">
        <v>37</v>
      </c>
      <c r="D88" s="149"/>
      <c r="E88" s="122" t="s">
        <v>92</v>
      </c>
      <c r="F88" s="138" t="s">
        <v>92</v>
      </c>
      <c r="G88" s="139"/>
      <c r="H88" s="137"/>
      <c r="I88" s="123" t="s">
        <v>9</v>
      </c>
      <c r="J88" s="148" t="s">
        <v>37</v>
      </c>
      <c r="K88" s="149"/>
      <c r="L88" s="196" t="s">
        <v>457</v>
      </c>
      <c r="M88" s="197" t="s">
        <v>43</v>
      </c>
      <c r="N88" s="406"/>
      <c r="O88" s="201"/>
      <c r="P88" s="407"/>
      <c r="Q88" s="408"/>
      <c r="R88" s="407"/>
      <c r="S88" s="408"/>
      <c r="T88" s="408"/>
      <c r="U88" s="408"/>
      <c r="V88" s="408"/>
      <c r="W88" s="409"/>
      <c r="Y88" s="306" t="s">
        <v>43</v>
      </c>
      <c r="Z88" s="306" t="s">
        <v>557</v>
      </c>
      <c r="AA88" s="306" t="s">
        <v>1</v>
      </c>
      <c r="AB88" s="306" t="s">
        <v>43</v>
      </c>
      <c r="AC88" s="127"/>
    </row>
    <row r="89" spans="1:32" ht="24" customHeight="1" x14ac:dyDescent="0.25">
      <c r="B89" s="123"/>
      <c r="C89" s="148" t="s">
        <v>312</v>
      </c>
      <c r="D89" s="149" t="s">
        <v>313</v>
      </c>
      <c r="E89" s="122"/>
      <c r="F89" s="138"/>
      <c r="G89" s="139"/>
      <c r="H89" s="137" t="s">
        <v>314</v>
      </c>
      <c r="I89" s="123"/>
      <c r="J89" s="148" t="s">
        <v>312</v>
      </c>
      <c r="K89" s="149" t="s">
        <v>313</v>
      </c>
      <c r="L89" s="196" t="s">
        <v>31</v>
      </c>
      <c r="M89" s="197" t="s">
        <v>43</v>
      </c>
      <c r="N89" s="410" t="s">
        <v>31</v>
      </c>
      <c r="O89" s="411" t="s">
        <v>1</v>
      </c>
      <c r="P89" s="407"/>
      <c r="Q89" s="408"/>
      <c r="R89" s="407"/>
      <c r="S89" s="408"/>
      <c r="T89" s="408"/>
      <c r="U89" s="408"/>
      <c r="V89" s="408"/>
      <c r="W89" s="409"/>
      <c r="X89" s="200" t="s">
        <v>460</v>
      </c>
      <c r="Y89" s="306"/>
      <c r="Z89" s="306"/>
      <c r="AA89" s="306"/>
      <c r="AB89" s="306"/>
      <c r="AC89" s="127"/>
    </row>
    <row r="90" spans="1:32" ht="24" customHeight="1" x14ac:dyDescent="0.25">
      <c r="A90" s="127" t="s">
        <v>446</v>
      </c>
      <c r="B90" s="123" t="s">
        <v>48</v>
      </c>
      <c r="C90" s="148" t="s">
        <v>49</v>
      </c>
      <c r="D90" s="149"/>
      <c r="E90" s="141" t="s">
        <v>315</v>
      </c>
      <c r="F90" s="142" t="s">
        <v>316</v>
      </c>
      <c r="G90" s="143"/>
      <c r="H90" s="137"/>
      <c r="I90" s="141" t="s">
        <v>315</v>
      </c>
      <c r="J90" s="142" t="s">
        <v>316</v>
      </c>
      <c r="K90" s="143"/>
      <c r="L90" s="196"/>
      <c r="M90" s="197" t="s">
        <v>43</v>
      </c>
      <c r="N90" s="406"/>
      <c r="O90" s="201"/>
      <c r="P90" s="407"/>
      <c r="Q90" s="408"/>
      <c r="R90" s="407"/>
      <c r="S90" s="408"/>
      <c r="T90" s="408"/>
      <c r="U90" s="408"/>
      <c r="V90" s="408"/>
      <c r="W90" s="409"/>
      <c r="Y90" s="306" t="s">
        <v>43</v>
      </c>
      <c r="Z90" s="306" t="s">
        <v>43</v>
      </c>
      <c r="AA90" s="306" t="s">
        <v>43</v>
      </c>
      <c r="AB90" s="306" t="s">
        <v>43</v>
      </c>
      <c r="AC90" s="127"/>
    </row>
    <row r="91" spans="1:32" ht="24" customHeight="1" x14ac:dyDescent="0.25">
      <c r="B91" s="123"/>
      <c r="C91" s="148"/>
      <c r="D91" s="149"/>
      <c r="E91" s="141"/>
      <c r="F91" s="145" t="s">
        <v>317</v>
      </c>
      <c r="G91" s="158" t="s">
        <v>318</v>
      </c>
      <c r="H91" s="137" t="s">
        <v>314</v>
      </c>
      <c r="I91" s="141"/>
      <c r="J91" s="145" t="s">
        <v>317</v>
      </c>
      <c r="K91" s="158" t="s">
        <v>318</v>
      </c>
      <c r="L91" s="196" t="s">
        <v>31</v>
      </c>
      <c r="M91" s="197" t="s">
        <v>43</v>
      </c>
      <c r="N91" s="410" t="s">
        <v>31</v>
      </c>
      <c r="O91" s="410" t="s">
        <v>1</v>
      </c>
      <c r="P91" s="407" t="s">
        <v>31</v>
      </c>
      <c r="Q91" s="408" t="s">
        <v>43</v>
      </c>
      <c r="R91" s="407"/>
      <c r="S91" s="408"/>
      <c r="T91" s="408"/>
      <c r="U91" s="408"/>
      <c r="V91" s="408"/>
      <c r="W91" s="409" t="s">
        <v>28</v>
      </c>
      <c r="X91" s="200" t="s">
        <v>461</v>
      </c>
      <c r="Y91" s="306"/>
      <c r="Z91" s="306"/>
      <c r="AA91" s="306"/>
      <c r="AB91" s="306"/>
      <c r="AC91" s="127"/>
      <c r="AF91" s="127" t="s">
        <v>448</v>
      </c>
    </row>
    <row r="92" spans="1:32" ht="24" customHeight="1" x14ac:dyDescent="0.25">
      <c r="A92" s="127" t="s">
        <v>446</v>
      </c>
      <c r="B92" s="123"/>
      <c r="C92" s="148"/>
      <c r="D92" s="149"/>
      <c r="E92" s="141"/>
      <c r="F92" s="142" t="s">
        <v>319</v>
      </c>
      <c r="G92" s="143" t="s">
        <v>320</v>
      </c>
      <c r="H92" s="137" t="s">
        <v>314</v>
      </c>
      <c r="I92" s="141"/>
      <c r="J92" s="142" t="s">
        <v>319</v>
      </c>
      <c r="K92" s="143" t="s">
        <v>320</v>
      </c>
      <c r="L92" s="196" t="s">
        <v>201</v>
      </c>
      <c r="M92" s="197" t="s">
        <v>29</v>
      </c>
      <c r="N92" s="406"/>
      <c r="O92" s="201"/>
      <c r="P92" s="407"/>
      <c r="Q92" s="408"/>
      <c r="R92" s="407"/>
      <c r="S92" s="408"/>
      <c r="T92" s="408"/>
      <c r="U92" s="408"/>
      <c r="V92" s="408"/>
      <c r="W92" s="409"/>
      <c r="X92" s="200" t="s">
        <v>462</v>
      </c>
      <c r="Y92" s="306"/>
      <c r="Z92" s="306"/>
      <c r="AA92" s="306"/>
      <c r="AB92" s="306"/>
      <c r="AC92" s="127"/>
    </row>
    <row r="93" spans="1:32" ht="24" customHeight="1" x14ac:dyDescent="0.25">
      <c r="A93" s="127" t="s">
        <v>444</v>
      </c>
      <c r="B93" s="123" t="s">
        <v>7</v>
      </c>
      <c r="C93" s="148" t="s">
        <v>38</v>
      </c>
      <c r="D93" s="149"/>
      <c r="E93" s="150" t="s">
        <v>321</v>
      </c>
      <c r="F93" s="151" t="s">
        <v>38</v>
      </c>
      <c r="G93" s="152"/>
      <c r="I93" s="150" t="s">
        <v>321</v>
      </c>
      <c r="J93" s="151" t="s">
        <v>38</v>
      </c>
      <c r="K93" s="152"/>
      <c r="L93" s="196"/>
      <c r="M93" s="197" t="s">
        <v>43</v>
      </c>
      <c r="N93" s="406"/>
      <c r="O93" s="201"/>
      <c r="P93" s="407"/>
      <c r="Q93" s="408"/>
      <c r="R93" s="407"/>
      <c r="S93" s="408"/>
      <c r="T93" s="408"/>
      <c r="U93" s="408"/>
      <c r="V93" s="408"/>
      <c r="W93" s="409"/>
      <c r="Y93" s="306" t="s">
        <v>43</v>
      </c>
      <c r="Z93" s="306" t="s">
        <v>43</v>
      </c>
      <c r="AA93" s="306" t="s">
        <v>43</v>
      </c>
      <c r="AB93" s="306" t="s">
        <v>43</v>
      </c>
      <c r="AC93" s="127"/>
    </row>
    <row r="94" spans="1:32" ht="24" customHeight="1" x14ac:dyDescent="0.25">
      <c r="B94" s="123"/>
      <c r="C94" s="148"/>
      <c r="D94" s="149"/>
      <c r="E94" s="150"/>
      <c r="F94" s="151" t="s">
        <v>322</v>
      </c>
      <c r="G94" s="152" t="s">
        <v>323</v>
      </c>
      <c r="H94" s="137" t="s">
        <v>314</v>
      </c>
      <c r="I94" s="150"/>
      <c r="J94" s="151" t="s">
        <v>322</v>
      </c>
      <c r="K94" s="152" t="s">
        <v>323</v>
      </c>
      <c r="L94" s="196" t="s">
        <v>31</v>
      </c>
      <c r="M94" s="197" t="s">
        <v>43</v>
      </c>
      <c r="N94" s="406"/>
      <c r="O94" s="201"/>
      <c r="P94" s="407"/>
      <c r="Q94" s="408"/>
      <c r="R94" s="407"/>
      <c r="S94" s="408" t="s">
        <v>39</v>
      </c>
      <c r="T94" s="408"/>
      <c r="U94" s="408" t="s">
        <v>39</v>
      </c>
      <c r="V94" s="408"/>
      <c r="W94" s="409" t="s">
        <v>39</v>
      </c>
      <c r="Y94" s="306"/>
      <c r="Z94" s="306"/>
      <c r="AA94" s="306"/>
      <c r="AB94" s="306"/>
      <c r="AC94" s="127"/>
    </row>
    <row r="95" spans="1:32" ht="24" customHeight="1" x14ac:dyDescent="0.25">
      <c r="A95" s="127" t="s">
        <v>444</v>
      </c>
      <c r="B95" s="123">
        <v>0</v>
      </c>
      <c r="C95" s="148">
        <v>0</v>
      </c>
      <c r="D95" s="149"/>
      <c r="E95" s="159" t="s">
        <v>324</v>
      </c>
      <c r="F95" s="160" t="s">
        <v>325</v>
      </c>
      <c r="G95" s="161"/>
      <c r="H95" s="137"/>
      <c r="I95" s="159" t="s">
        <v>324</v>
      </c>
      <c r="J95" s="160" t="s">
        <v>325</v>
      </c>
      <c r="K95" s="161"/>
      <c r="L95" s="196"/>
      <c r="M95" s="197" t="s">
        <v>535</v>
      </c>
      <c r="N95" s="406"/>
      <c r="O95" s="201"/>
      <c r="P95" s="407"/>
      <c r="Q95" s="408"/>
      <c r="R95" s="407"/>
      <c r="S95" s="408"/>
      <c r="T95" s="408"/>
      <c r="U95" s="408"/>
      <c r="V95" s="408"/>
      <c r="W95" s="409"/>
      <c r="Y95" s="306" t="s">
        <v>535</v>
      </c>
      <c r="Z95" s="306" t="s">
        <v>43</v>
      </c>
      <c r="AA95" s="306" t="s">
        <v>43</v>
      </c>
      <c r="AB95" s="306" t="s">
        <v>28</v>
      </c>
      <c r="AC95" s="127"/>
    </row>
    <row r="96" spans="1:32" ht="24" customHeight="1" x14ac:dyDescent="0.25">
      <c r="B96" s="123"/>
      <c r="C96" s="148"/>
      <c r="D96" s="149"/>
      <c r="E96" s="159"/>
      <c r="F96" s="160"/>
      <c r="G96" s="161"/>
      <c r="H96" s="137"/>
      <c r="I96" s="159"/>
      <c r="J96" s="160" t="s">
        <v>326</v>
      </c>
      <c r="K96" s="161" t="s">
        <v>463</v>
      </c>
      <c r="L96" s="196" t="s">
        <v>201</v>
      </c>
      <c r="M96" s="197" t="s">
        <v>29</v>
      </c>
      <c r="N96" s="410" t="s">
        <v>31</v>
      </c>
      <c r="O96" s="411" t="s">
        <v>29</v>
      </c>
      <c r="P96" s="407" t="s">
        <v>31</v>
      </c>
      <c r="Q96" s="408" t="s">
        <v>29</v>
      </c>
      <c r="R96" s="407"/>
      <c r="S96" s="408"/>
      <c r="T96" s="408"/>
      <c r="U96" s="408"/>
      <c r="V96" s="408"/>
      <c r="W96" s="409"/>
      <c r="Y96" s="306"/>
      <c r="Z96" s="306"/>
      <c r="AA96" s="306"/>
      <c r="AB96" s="306"/>
      <c r="AC96" s="127"/>
    </row>
    <row r="97" spans="1:32" ht="24" customHeight="1" x14ac:dyDescent="0.25">
      <c r="A97" s="127" t="s">
        <v>444</v>
      </c>
      <c r="B97" s="123"/>
      <c r="C97" s="148"/>
      <c r="D97" s="149"/>
      <c r="E97" s="159"/>
      <c r="F97" s="160" t="s">
        <v>326</v>
      </c>
      <c r="G97" s="161" t="s">
        <v>327</v>
      </c>
      <c r="H97" s="137" t="s">
        <v>314</v>
      </c>
      <c r="I97" s="159"/>
      <c r="J97" s="160" t="s">
        <v>328</v>
      </c>
      <c r="K97" s="161" t="s">
        <v>327</v>
      </c>
      <c r="L97" s="196" t="s">
        <v>201</v>
      </c>
      <c r="M97" s="197" t="s">
        <v>29</v>
      </c>
      <c r="N97" s="410" t="s">
        <v>31</v>
      </c>
      <c r="O97" s="411" t="s">
        <v>29</v>
      </c>
      <c r="P97" s="407" t="s">
        <v>31</v>
      </c>
      <c r="Q97" s="408" t="s">
        <v>29</v>
      </c>
      <c r="R97" s="407"/>
      <c r="S97" s="408"/>
      <c r="T97" s="408"/>
      <c r="U97" s="408"/>
      <c r="V97" s="408"/>
      <c r="W97" s="409"/>
      <c r="X97" s="200" t="s">
        <v>464</v>
      </c>
      <c r="Y97" s="306"/>
      <c r="Z97" s="306"/>
      <c r="AA97" s="306"/>
      <c r="AB97" s="306"/>
      <c r="AC97" s="127"/>
    </row>
    <row r="98" spans="1:32" ht="24" customHeight="1" x14ac:dyDescent="0.25">
      <c r="A98" s="127" t="s">
        <v>444</v>
      </c>
      <c r="B98" s="123"/>
      <c r="C98" s="148"/>
      <c r="D98" s="149"/>
      <c r="E98" s="159"/>
      <c r="F98" s="160" t="s">
        <v>328</v>
      </c>
      <c r="G98" s="161" t="s">
        <v>329</v>
      </c>
      <c r="H98" s="137" t="s">
        <v>314</v>
      </c>
      <c r="I98" s="159"/>
      <c r="J98" s="160" t="s">
        <v>465</v>
      </c>
      <c r="K98" s="161" t="s">
        <v>329</v>
      </c>
      <c r="L98" s="196" t="s">
        <v>201</v>
      </c>
      <c r="M98" s="197" t="s">
        <v>43</v>
      </c>
      <c r="N98" s="410" t="s">
        <v>31</v>
      </c>
      <c r="O98" s="411" t="s">
        <v>43</v>
      </c>
      <c r="P98" s="407"/>
      <c r="Q98" s="408"/>
      <c r="R98" s="407"/>
      <c r="S98" s="408"/>
      <c r="T98" s="408"/>
      <c r="U98" s="408"/>
      <c r="V98" s="408"/>
      <c r="W98" s="409"/>
      <c r="X98" s="200" t="s">
        <v>466</v>
      </c>
      <c r="Y98" s="306"/>
      <c r="Z98" s="306"/>
      <c r="AA98" s="306"/>
      <c r="AB98" s="306"/>
      <c r="AC98" s="127"/>
    </row>
    <row r="99" spans="1:32" ht="24" customHeight="1" x14ac:dyDescent="0.25">
      <c r="A99" s="127" t="s">
        <v>444</v>
      </c>
      <c r="B99" s="123">
        <v>0</v>
      </c>
      <c r="C99" s="148">
        <v>0</v>
      </c>
      <c r="D99" s="149"/>
      <c r="E99" s="159" t="s">
        <v>330</v>
      </c>
      <c r="F99" s="160" t="s">
        <v>331</v>
      </c>
      <c r="G99" s="161"/>
      <c r="H99" s="137"/>
      <c r="I99" s="159" t="s">
        <v>330</v>
      </c>
      <c r="J99" s="160" t="s">
        <v>331</v>
      </c>
      <c r="K99" s="161"/>
      <c r="L99" s="196"/>
      <c r="M99" s="197" t="s">
        <v>28</v>
      </c>
      <c r="N99" s="406"/>
      <c r="O99" s="201"/>
      <c r="P99" s="407"/>
      <c r="Q99" s="408"/>
      <c r="R99" s="407"/>
      <c r="S99" s="408"/>
      <c r="T99" s="408"/>
      <c r="U99" s="408"/>
      <c r="V99" s="408"/>
      <c r="W99" s="409"/>
      <c r="Y99" s="306" t="s">
        <v>28</v>
      </c>
      <c r="Z99" s="306" t="s">
        <v>28</v>
      </c>
      <c r="AA99" s="306" t="s">
        <v>28</v>
      </c>
      <c r="AB99" s="306" t="s">
        <v>28</v>
      </c>
      <c r="AC99" s="127"/>
    </row>
    <row r="100" spans="1:32" ht="24" customHeight="1" x14ac:dyDescent="0.25">
      <c r="B100" s="123"/>
      <c r="C100" s="148"/>
      <c r="D100" s="149"/>
      <c r="E100" s="159"/>
      <c r="F100" s="160" t="s">
        <v>332</v>
      </c>
      <c r="G100" s="161" t="s">
        <v>333</v>
      </c>
      <c r="H100" s="137" t="s">
        <v>296</v>
      </c>
      <c r="I100" s="159"/>
      <c r="J100" s="160" t="s">
        <v>332</v>
      </c>
      <c r="K100" s="161" t="s">
        <v>333</v>
      </c>
      <c r="L100" s="196" t="s">
        <v>31</v>
      </c>
      <c r="M100" s="197" t="s">
        <v>28</v>
      </c>
      <c r="N100" s="406"/>
      <c r="O100" s="201"/>
      <c r="P100" s="407"/>
      <c r="Q100" s="408"/>
      <c r="R100" s="407"/>
      <c r="S100" s="408" t="s">
        <v>39</v>
      </c>
      <c r="T100" s="408"/>
      <c r="U100" s="408" t="s">
        <v>39</v>
      </c>
      <c r="V100" s="408"/>
      <c r="W100" s="409" t="s">
        <v>39</v>
      </c>
      <c r="X100" s="200" t="s">
        <v>467</v>
      </c>
      <c r="Y100" s="306"/>
      <c r="Z100" s="306"/>
      <c r="AA100" s="306"/>
      <c r="AB100" s="306"/>
      <c r="AC100" s="127"/>
      <c r="AF100" s="127" t="s">
        <v>448</v>
      </c>
    </row>
    <row r="101" spans="1:32" ht="24" customHeight="1" x14ac:dyDescent="0.25">
      <c r="B101" s="123"/>
      <c r="C101" s="148"/>
      <c r="D101" s="149"/>
      <c r="E101" s="159"/>
      <c r="F101" s="160" t="s">
        <v>334</v>
      </c>
      <c r="G101" s="161" t="s">
        <v>335</v>
      </c>
      <c r="H101" s="137" t="s">
        <v>296</v>
      </c>
      <c r="I101" s="159"/>
      <c r="J101" s="160" t="s">
        <v>334</v>
      </c>
      <c r="K101" s="161" t="s">
        <v>335</v>
      </c>
      <c r="L101" s="196" t="s">
        <v>31</v>
      </c>
      <c r="M101" s="197" t="s">
        <v>28</v>
      </c>
      <c r="N101" s="406"/>
      <c r="O101" s="201"/>
      <c r="P101" s="407"/>
      <c r="Q101" s="408"/>
      <c r="R101" s="407"/>
      <c r="S101" s="408" t="s">
        <v>39</v>
      </c>
      <c r="T101" s="408"/>
      <c r="U101" s="408" t="s">
        <v>39</v>
      </c>
      <c r="V101" s="408"/>
      <c r="W101" s="409" t="s">
        <v>39</v>
      </c>
      <c r="X101" s="200" t="s">
        <v>468</v>
      </c>
      <c r="Y101" s="306"/>
      <c r="Z101" s="306"/>
      <c r="AA101" s="306"/>
      <c r="AB101" s="306"/>
      <c r="AC101" s="127"/>
    </row>
    <row r="102" spans="1:32" ht="24" customHeight="1" x14ac:dyDescent="0.25">
      <c r="B102" s="123"/>
      <c r="C102" s="148"/>
      <c r="D102" s="149"/>
      <c r="E102" s="159"/>
      <c r="F102" s="160" t="s">
        <v>336</v>
      </c>
      <c r="G102" s="161" t="s">
        <v>337</v>
      </c>
      <c r="H102" s="137" t="s">
        <v>296</v>
      </c>
      <c r="I102" s="159"/>
      <c r="J102" s="160" t="s">
        <v>336</v>
      </c>
      <c r="K102" s="161" t="s">
        <v>337</v>
      </c>
      <c r="L102" s="196" t="s">
        <v>201</v>
      </c>
      <c r="M102" s="197" t="s">
        <v>29</v>
      </c>
      <c r="N102" s="406"/>
      <c r="O102" s="201"/>
      <c r="P102" s="407"/>
      <c r="Q102" s="408"/>
      <c r="R102" s="407"/>
      <c r="S102" s="408"/>
      <c r="T102" s="408"/>
      <c r="U102" s="408"/>
      <c r="V102" s="408"/>
      <c r="W102" s="409"/>
      <c r="Y102" s="306"/>
      <c r="Z102" s="306"/>
      <c r="AA102" s="306"/>
      <c r="AB102" s="306"/>
      <c r="AC102" s="127"/>
    </row>
    <row r="103" spans="1:32" ht="24" customHeight="1" x14ac:dyDescent="0.25">
      <c r="B103" s="123">
        <v>0</v>
      </c>
      <c r="C103" s="148">
        <v>0</v>
      </c>
      <c r="D103" s="149"/>
      <c r="E103" s="122">
        <v>0</v>
      </c>
      <c r="F103" s="138">
        <v>0</v>
      </c>
      <c r="G103" s="139"/>
      <c r="H103" s="137">
        <v>0</v>
      </c>
      <c r="I103" s="122" t="s">
        <v>457</v>
      </c>
      <c r="J103" s="138" t="s">
        <v>457</v>
      </c>
      <c r="K103" s="139"/>
      <c r="L103" s="196" t="s">
        <v>457</v>
      </c>
      <c r="M103" s="197" t="s">
        <v>457</v>
      </c>
      <c r="N103" s="406"/>
      <c r="O103" s="201"/>
      <c r="P103" s="407"/>
      <c r="Q103" s="408"/>
      <c r="R103" s="407"/>
      <c r="S103" s="408"/>
      <c r="T103" s="408"/>
      <c r="U103" s="408"/>
      <c r="V103" s="408"/>
      <c r="W103" s="409"/>
      <c r="Y103" s="306"/>
      <c r="Z103" s="306"/>
      <c r="AA103" s="306"/>
      <c r="AB103" s="306"/>
      <c r="AC103" s="127"/>
    </row>
    <row r="104" spans="1:32" ht="24" customHeight="1" x14ac:dyDescent="0.25">
      <c r="B104" s="457" t="s">
        <v>11</v>
      </c>
      <c r="C104" s="458"/>
      <c r="D104" s="458"/>
      <c r="E104" s="458"/>
      <c r="F104" s="458"/>
      <c r="G104" s="458"/>
      <c r="H104" s="137">
        <v>0</v>
      </c>
      <c r="I104" s="453" t="s">
        <v>11</v>
      </c>
      <c r="J104" s="453"/>
      <c r="K104" s="454"/>
      <c r="L104" s="196" t="s">
        <v>457</v>
      </c>
      <c r="M104" s="197" t="s">
        <v>457</v>
      </c>
      <c r="N104" s="406"/>
      <c r="O104" s="201"/>
      <c r="P104" s="407"/>
      <c r="Q104" s="408"/>
      <c r="R104" s="407"/>
      <c r="S104" s="408"/>
      <c r="T104" s="408"/>
      <c r="U104" s="408"/>
      <c r="V104" s="408"/>
      <c r="W104" s="409"/>
      <c r="Y104" s="307"/>
      <c r="Z104" s="307"/>
      <c r="AA104" s="307"/>
      <c r="AB104" s="307"/>
      <c r="AC104" s="127"/>
    </row>
    <row r="105" spans="1:32" ht="24" customHeight="1" x14ac:dyDescent="0.25">
      <c r="A105" s="127" t="s">
        <v>446</v>
      </c>
      <c r="B105" s="123" t="s">
        <v>12</v>
      </c>
      <c r="C105" s="146" t="s">
        <v>51</v>
      </c>
      <c r="D105" s="147"/>
      <c r="E105" s="122" t="s">
        <v>92</v>
      </c>
      <c r="F105" s="138" t="s">
        <v>92</v>
      </c>
      <c r="G105" s="139"/>
      <c r="H105" s="137"/>
      <c r="I105" s="123" t="s">
        <v>12</v>
      </c>
      <c r="J105" s="146" t="s">
        <v>51</v>
      </c>
      <c r="K105" s="147"/>
      <c r="L105" s="196" t="s">
        <v>457</v>
      </c>
      <c r="M105" s="197" t="s">
        <v>28</v>
      </c>
      <c r="N105" s="406"/>
      <c r="O105" s="201"/>
      <c r="P105" s="407"/>
      <c r="Q105" s="408"/>
      <c r="R105" s="407"/>
      <c r="S105" s="408"/>
      <c r="T105" s="408"/>
      <c r="U105" s="408"/>
      <c r="V105" s="408"/>
      <c r="W105" s="409"/>
      <c r="X105" s="205"/>
      <c r="Y105" s="306" t="s">
        <v>28</v>
      </c>
      <c r="Z105" s="306" t="s">
        <v>28</v>
      </c>
      <c r="AA105" s="306" t="s">
        <v>28</v>
      </c>
      <c r="AB105" s="306" t="s">
        <v>28</v>
      </c>
      <c r="AC105" s="127"/>
    </row>
    <row r="106" spans="1:32" ht="24" customHeight="1" x14ac:dyDescent="0.25">
      <c r="B106" s="123"/>
      <c r="C106" s="146" t="s">
        <v>338</v>
      </c>
      <c r="D106" s="147" t="s">
        <v>339</v>
      </c>
      <c r="E106" s="122"/>
      <c r="F106" s="138"/>
      <c r="G106" s="139"/>
      <c r="H106" s="137" t="s">
        <v>296</v>
      </c>
      <c r="I106" s="123"/>
      <c r="J106" s="146" t="s">
        <v>338</v>
      </c>
      <c r="K106" s="147" t="s">
        <v>339</v>
      </c>
      <c r="L106" s="196" t="s">
        <v>31</v>
      </c>
      <c r="M106" s="197" t="s">
        <v>28</v>
      </c>
      <c r="N106" s="406"/>
      <c r="O106" s="201"/>
      <c r="P106" s="407"/>
      <c r="Q106" s="408"/>
      <c r="R106" s="407"/>
      <c r="S106" s="408"/>
      <c r="T106" s="408"/>
      <c r="U106" s="408"/>
      <c r="V106" s="408"/>
      <c r="W106" s="409"/>
      <c r="X106" s="206" t="s">
        <v>469</v>
      </c>
      <c r="Y106" s="306"/>
      <c r="Z106" s="306"/>
      <c r="AA106" s="306"/>
      <c r="AB106" s="306"/>
      <c r="AC106" s="127"/>
    </row>
    <row r="107" spans="1:32" ht="24" customHeight="1" x14ac:dyDescent="0.25">
      <c r="A107" s="127" t="s">
        <v>446</v>
      </c>
      <c r="B107" s="123" t="s">
        <v>13</v>
      </c>
      <c r="C107" s="148" t="s">
        <v>52</v>
      </c>
      <c r="D107" s="149"/>
      <c r="E107" s="150" t="s">
        <v>340</v>
      </c>
      <c r="F107" s="151" t="s">
        <v>52</v>
      </c>
      <c r="G107" s="152"/>
      <c r="H107" s="137"/>
      <c r="I107" s="150" t="s">
        <v>340</v>
      </c>
      <c r="J107" s="151" t="s">
        <v>52</v>
      </c>
      <c r="K107" s="152"/>
      <c r="L107" s="196"/>
      <c r="M107" s="197" t="s">
        <v>28</v>
      </c>
      <c r="N107" s="406"/>
      <c r="O107" s="201"/>
      <c r="P107" s="407"/>
      <c r="Q107" s="408"/>
      <c r="R107" s="407"/>
      <c r="S107" s="408"/>
      <c r="T107" s="408"/>
      <c r="U107" s="408"/>
      <c r="V107" s="408"/>
      <c r="W107" s="409"/>
      <c r="Y107" s="306" t="s">
        <v>28</v>
      </c>
      <c r="Z107" s="306" t="s">
        <v>28</v>
      </c>
      <c r="AA107" s="306" t="s">
        <v>28</v>
      </c>
      <c r="AB107" s="306" t="s">
        <v>28</v>
      </c>
      <c r="AC107" s="127"/>
    </row>
    <row r="108" spans="1:32" ht="24" customHeight="1" x14ac:dyDescent="0.25">
      <c r="B108" s="123"/>
      <c r="C108" s="148"/>
      <c r="D108" s="149"/>
      <c r="E108" s="150"/>
      <c r="F108" s="151" t="s">
        <v>341</v>
      </c>
      <c r="G108" s="152" t="s">
        <v>67</v>
      </c>
      <c r="H108" s="137" t="s">
        <v>342</v>
      </c>
      <c r="I108" s="150"/>
      <c r="J108" s="151" t="s">
        <v>341</v>
      </c>
      <c r="K108" s="152" t="s">
        <v>67</v>
      </c>
      <c r="L108" s="196" t="s">
        <v>31</v>
      </c>
      <c r="M108" s="197" t="s">
        <v>29</v>
      </c>
      <c r="N108" s="406"/>
      <c r="O108" s="201"/>
      <c r="P108" s="407"/>
      <c r="Q108" s="408"/>
      <c r="R108" s="407"/>
      <c r="S108" s="408"/>
      <c r="T108" s="408"/>
      <c r="U108" s="408"/>
      <c r="V108" s="408"/>
      <c r="W108" s="409"/>
      <c r="Y108" s="306"/>
      <c r="Z108" s="306"/>
      <c r="AA108" s="306"/>
      <c r="AB108" s="306"/>
      <c r="AC108" s="127"/>
    </row>
    <row r="109" spans="1:32" ht="24" customHeight="1" x14ac:dyDescent="0.25">
      <c r="B109" s="123"/>
      <c r="C109" s="148"/>
      <c r="D109" s="149"/>
      <c r="E109" s="150"/>
      <c r="F109" s="151" t="s">
        <v>343</v>
      </c>
      <c r="G109" s="152" t="s">
        <v>344</v>
      </c>
      <c r="H109" s="137" t="s">
        <v>345</v>
      </c>
      <c r="I109" s="150"/>
      <c r="J109" s="151" t="s">
        <v>343</v>
      </c>
      <c r="K109" s="152" t="s">
        <v>344</v>
      </c>
      <c r="L109" s="196" t="s">
        <v>31</v>
      </c>
      <c r="M109" s="197" t="s">
        <v>1</v>
      </c>
      <c r="N109" s="406"/>
      <c r="O109" s="201" t="s">
        <v>28</v>
      </c>
      <c r="P109" s="407"/>
      <c r="Q109" s="408"/>
      <c r="R109" s="407"/>
      <c r="S109" s="408" t="s">
        <v>28</v>
      </c>
      <c r="T109" s="408"/>
      <c r="U109" s="408"/>
      <c r="V109" s="408"/>
      <c r="W109" s="409"/>
      <c r="X109" s="205" t="s">
        <v>470</v>
      </c>
      <c r="Y109" s="306"/>
      <c r="Z109" s="306"/>
      <c r="AA109" s="306"/>
      <c r="AB109" s="306"/>
      <c r="AC109" s="127"/>
    </row>
    <row r="110" spans="1:32" ht="24" customHeight="1" x14ac:dyDescent="0.25">
      <c r="B110" s="123"/>
      <c r="C110" s="148"/>
      <c r="D110" s="149"/>
      <c r="E110" s="150"/>
      <c r="F110" s="151" t="s">
        <v>346</v>
      </c>
      <c r="G110" s="152" t="s">
        <v>347</v>
      </c>
      <c r="H110" s="137" t="s">
        <v>345</v>
      </c>
      <c r="I110" s="150"/>
      <c r="J110" s="151" t="s">
        <v>346</v>
      </c>
      <c r="K110" s="152" t="s">
        <v>347</v>
      </c>
      <c r="L110" s="196" t="s">
        <v>201</v>
      </c>
      <c r="M110" s="197" t="s">
        <v>28</v>
      </c>
      <c r="N110" s="406"/>
      <c r="O110" s="201"/>
      <c r="P110" s="407"/>
      <c r="Q110" s="408"/>
      <c r="R110" s="407"/>
      <c r="S110" s="408"/>
      <c r="T110" s="408"/>
      <c r="U110" s="408"/>
      <c r="V110" s="408"/>
      <c r="W110" s="409"/>
      <c r="X110" s="205" t="s">
        <v>470</v>
      </c>
      <c r="Y110" s="306"/>
      <c r="Z110" s="306"/>
      <c r="AA110" s="306"/>
      <c r="AB110" s="306"/>
      <c r="AC110" s="127"/>
    </row>
    <row r="111" spans="1:32" ht="24" customHeight="1" x14ac:dyDescent="0.25">
      <c r="A111" s="127" t="s">
        <v>446</v>
      </c>
      <c r="B111" s="123" t="s">
        <v>14</v>
      </c>
      <c r="C111" s="148" t="s">
        <v>53</v>
      </c>
      <c r="D111" s="149"/>
      <c r="E111" s="141" t="s">
        <v>348</v>
      </c>
      <c r="F111" s="142" t="s">
        <v>53</v>
      </c>
      <c r="G111" s="162"/>
      <c r="H111" s="137"/>
      <c r="I111" s="141" t="s">
        <v>348</v>
      </c>
      <c r="J111" s="142" t="s">
        <v>53</v>
      </c>
      <c r="K111" s="162"/>
      <c r="L111" s="196"/>
      <c r="M111" s="197" t="s">
        <v>1</v>
      </c>
      <c r="N111" s="406"/>
      <c r="O111" s="201"/>
      <c r="P111" s="407"/>
      <c r="Q111" s="408"/>
      <c r="R111" s="407"/>
      <c r="S111" s="408"/>
      <c r="T111" s="408"/>
      <c r="U111" s="408"/>
      <c r="V111" s="408"/>
      <c r="W111" s="409"/>
      <c r="Y111" s="306" t="s">
        <v>1</v>
      </c>
      <c r="Z111" s="306" t="s">
        <v>1</v>
      </c>
      <c r="AA111" s="306" t="s">
        <v>1</v>
      </c>
      <c r="AB111" s="306" t="s">
        <v>1</v>
      </c>
      <c r="AC111" s="127"/>
    </row>
    <row r="112" spans="1:32" ht="24" customHeight="1" x14ac:dyDescent="0.25">
      <c r="B112" s="123"/>
      <c r="C112" s="148"/>
      <c r="D112" s="149"/>
      <c r="E112" s="141"/>
      <c r="F112" s="145" t="s">
        <v>349</v>
      </c>
      <c r="G112" s="143" t="s">
        <v>53</v>
      </c>
      <c r="H112" s="137" t="s">
        <v>350</v>
      </c>
      <c r="I112" s="141"/>
      <c r="J112" s="145" t="s">
        <v>349</v>
      </c>
      <c r="K112" s="143" t="s">
        <v>53</v>
      </c>
      <c r="L112" s="196" t="s">
        <v>31</v>
      </c>
      <c r="M112" s="197" t="s">
        <v>29</v>
      </c>
      <c r="N112" s="406"/>
      <c r="O112" s="201"/>
      <c r="P112" s="407"/>
      <c r="Q112" s="408"/>
      <c r="R112" s="407"/>
      <c r="S112" s="408"/>
      <c r="T112" s="408"/>
      <c r="U112" s="408"/>
      <c r="V112" s="408"/>
      <c r="W112" s="409"/>
      <c r="Y112" s="306"/>
      <c r="Z112" s="306"/>
      <c r="AA112" s="306"/>
      <c r="AB112" s="306"/>
      <c r="AC112" s="127"/>
    </row>
    <row r="113" spans="1:29" ht="24" customHeight="1" x14ac:dyDescent="0.25">
      <c r="B113" s="123"/>
      <c r="C113" s="148"/>
      <c r="D113" s="149"/>
      <c r="E113" s="141"/>
      <c r="F113" s="145" t="s">
        <v>351</v>
      </c>
      <c r="G113" s="143" t="s">
        <v>352</v>
      </c>
      <c r="H113" s="137" t="s">
        <v>350</v>
      </c>
      <c r="I113" s="141"/>
      <c r="J113" s="145" t="s">
        <v>351</v>
      </c>
      <c r="K113" s="143" t="s">
        <v>352</v>
      </c>
      <c r="L113" s="196" t="s">
        <v>31</v>
      </c>
      <c r="M113" s="197" t="s">
        <v>29</v>
      </c>
      <c r="N113" s="406"/>
      <c r="O113" s="201"/>
      <c r="P113" s="407"/>
      <c r="Q113" s="408"/>
      <c r="R113" s="407"/>
      <c r="S113" s="408"/>
      <c r="T113" s="408"/>
      <c r="U113" s="408"/>
      <c r="V113" s="408"/>
      <c r="W113" s="409"/>
      <c r="Y113" s="306"/>
      <c r="Z113" s="306"/>
      <c r="AA113" s="306"/>
      <c r="AB113" s="306"/>
      <c r="AC113" s="127"/>
    </row>
    <row r="114" spans="1:29" ht="24" customHeight="1" x14ac:dyDescent="0.25">
      <c r="B114" s="123"/>
      <c r="C114" s="148"/>
      <c r="D114" s="149"/>
      <c r="E114" s="141"/>
      <c r="F114" s="145" t="s">
        <v>353</v>
      </c>
      <c r="G114" s="143" t="s">
        <v>354</v>
      </c>
      <c r="H114" s="137" t="s">
        <v>350</v>
      </c>
      <c r="I114" s="141"/>
      <c r="J114" s="145" t="s">
        <v>353</v>
      </c>
      <c r="K114" s="143" t="s">
        <v>354</v>
      </c>
      <c r="L114" s="196" t="s">
        <v>31</v>
      </c>
      <c r="M114" s="197" t="s">
        <v>29</v>
      </c>
      <c r="N114" s="406"/>
      <c r="O114" s="201"/>
      <c r="P114" s="407"/>
      <c r="Q114" s="408"/>
      <c r="R114" s="407"/>
      <c r="S114" s="408"/>
      <c r="T114" s="408"/>
      <c r="U114" s="408"/>
      <c r="V114" s="408"/>
      <c r="W114" s="409"/>
      <c r="X114" s="205" t="s">
        <v>471</v>
      </c>
      <c r="Y114" s="306"/>
      <c r="Z114" s="306"/>
      <c r="AA114" s="306"/>
      <c r="AB114" s="306"/>
      <c r="AC114" s="127"/>
    </row>
    <row r="115" spans="1:29" ht="24" customHeight="1" x14ac:dyDescent="0.25">
      <c r="A115" s="127" t="s">
        <v>472</v>
      </c>
      <c r="B115" s="123" t="s">
        <v>15</v>
      </c>
      <c r="C115" s="148" t="s">
        <v>50</v>
      </c>
      <c r="D115" s="149"/>
      <c r="E115" s="150" t="s">
        <v>355</v>
      </c>
      <c r="F115" s="151" t="s">
        <v>50</v>
      </c>
      <c r="G115" s="143"/>
      <c r="H115" s="137"/>
      <c r="I115" s="150" t="s">
        <v>355</v>
      </c>
      <c r="J115" s="151" t="s">
        <v>50</v>
      </c>
      <c r="K115" s="143"/>
      <c r="L115" s="196"/>
      <c r="M115" s="197" t="s">
        <v>535</v>
      </c>
      <c r="N115" s="406"/>
      <c r="O115" s="201"/>
      <c r="P115" s="407"/>
      <c r="Q115" s="408"/>
      <c r="R115" s="407"/>
      <c r="S115" s="408"/>
      <c r="T115" s="408"/>
      <c r="U115" s="408"/>
      <c r="V115" s="408"/>
      <c r="W115" s="409"/>
      <c r="Y115" s="311" t="s">
        <v>535</v>
      </c>
      <c r="Z115" s="311" t="s">
        <v>535</v>
      </c>
      <c r="AA115" s="311" t="s">
        <v>28</v>
      </c>
      <c r="AB115" s="311" t="s">
        <v>28</v>
      </c>
      <c r="AC115" s="127"/>
    </row>
    <row r="116" spans="1:29" ht="72" x14ac:dyDescent="0.25">
      <c r="B116" s="123"/>
      <c r="C116" s="148" t="s">
        <v>356</v>
      </c>
      <c r="D116" s="148" t="s">
        <v>81</v>
      </c>
      <c r="E116" s="122"/>
      <c r="F116" s="138"/>
      <c r="G116" s="139"/>
      <c r="H116" s="137" t="s">
        <v>296</v>
      </c>
      <c r="I116" s="122"/>
      <c r="J116" s="148" t="s">
        <v>356</v>
      </c>
      <c r="K116" s="148" t="s">
        <v>502</v>
      </c>
      <c r="L116" s="196" t="s">
        <v>201</v>
      </c>
      <c r="M116" s="197" t="s">
        <v>29</v>
      </c>
      <c r="N116" s="406"/>
      <c r="O116" s="201"/>
      <c r="P116" s="407" t="s">
        <v>31</v>
      </c>
      <c r="Q116" s="408" t="s">
        <v>29</v>
      </c>
      <c r="R116" s="407"/>
      <c r="S116" s="408"/>
      <c r="T116" s="408"/>
      <c r="U116" s="408"/>
      <c r="V116" s="408"/>
      <c r="W116" s="409"/>
      <c r="X116" s="207" t="s">
        <v>473</v>
      </c>
      <c r="Y116" s="306"/>
      <c r="Z116" s="306"/>
      <c r="AA116" s="306"/>
      <c r="AB116" s="306"/>
      <c r="AC116" s="208"/>
    </row>
    <row r="117" spans="1:29" ht="24" customHeight="1" x14ac:dyDescent="0.25">
      <c r="B117" s="123"/>
      <c r="D117" s="119"/>
      <c r="E117" s="141"/>
      <c r="F117" s="151" t="s">
        <v>357</v>
      </c>
      <c r="G117" s="151" t="s">
        <v>358</v>
      </c>
      <c r="H117" s="137" t="s">
        <v>296</v>
      </c>
      <c r="I117" s="141"/>
      <c r="J117" s="151" t="s">
        <v>357</v>
      </c>
      <c r="K117" s="151" t="s">
        <v>81</v>
      </c>
      <c r="L117" s="196" t="s">
        <v>201</v>
      </c>
      <c r="M117" s="197" t="s">
        <v>28</v>
      </c>
      <c r="N117" s="406"/>
      <c r="O117" s="201"/>
      <c r="P117" s="407" t="s">
        <v>31</v>
      </c>
      <c r="Q117" s="408" t="s">
        <v>28</v>
      </c>
      <c r="R117" s="407"/>
      <c r="S117" s="408"/>
      <c r="T117" s="408"/>
      <c r="U117" s="408"/>
      <c r="V117" s="408"/>
      <c r="W117" s="409"/>
      <c r="X117" s="207" t="s">
        <v>474</v>
      </c>
      <c r="Y117" s="306"/>
      <c r="Z117" s="306"/>
      <c r="AA117" s="306"/>
      <c r="AB117" s="306"/>
      <c r="AC117" s="208"/>
    </row>
    <row r="118" spans="1:29" ht="24" customHeight="1" x14ac:dyDescent="0.25">
      <c r="B118" s="123"/>
      <c r="C118" s="148" t="s">
        <v>359</v>
      </c>
      <c r="D118" s="148" t="s">
        <v>65</v>
      </c>
      <c r="E118" s="122"/>
      <c r="F118" s="138"/>
      <c r="G118" s="139"/>
      <c r="H118" s="137" t="s">
        <v>296</v>
      </c>
      <c r="I118" s="122"/>
      <c r="J118" s="148" t="s">
        <v>359</v>
      </c>
      <c r="K118" s="148" t="s">
        <v>65</v>
      </c>
      <c r="L118" s="196" t="s">
        <v>201</v>
      </c>
      <c r="M118" s="197" t="s">
        <v>43</v>
      </c>
      <c r="N118" s="406"/>
      <c r="O118" s="201"/>
      <c r="P118" s="407"/>
      <c r="Q118" s="408"/>
      <c r="R118" s="407"/>
      <c r="S118" s="408"/>
      <c r="T118" s="408"/>
      <c r="U118" s="408"/>
      <c r="V118" s="408"/>
      <c r="W118" s="409"/>
      <c r="X118" s="209" t="s">
        <v>475</v>
      </c>
      <c r="Y118" s="306"/>
      <c r="Z118" s="306"/>
      <c r="AA118" s="306"/>
      <c r="AB118" s="306"/>
      <c r="AC118" s="127"/>
    </row>
    <row r="119" spans="1:29" ht="24" customHeight="1" x14ac:dyDescent="0.25">
      <c r="A119" s="127" t="s">
        <v>472</v>
      </c>
      <c r="B119" s="123" t="s">
        <v>16</v>
      </c>
      <c r="C119" s="148" t="s">
        <v>54</v>
      </c>
      <c r="D119" s="149"/>
      <c r="E119" s="150" t="s">
        <v>360</v>
      </c>
      <c r="F119" s="151" t="s">
        <v>54</v>
      </c>
      <c r="G119" s="152"/>
      <c r="H119" s="137"/>
      <c r="I119" s="150" t="s">
        <v>360</v>
      </c>
      <c r="J119" s="151" t="s">
        <v>54</v>
      </c>
      <c r="K119" s="152"/>
      <c r="L119" s="196"/>
      <c r="M119" s="197" t="s">
        <v>43</v>
      </c>
      <c r="N119" s="406"/>
      <c r="O119" s="201"/>
      <c r="P119" s="407"/>
      <c r="Q119" s="408"/>
      <c r="R119" s="407"/>
      <c r="S119" s="408"/>
      <c r="T119" s="408"/>
      <c r="U119" s="408"/>
      <c r="V119" s="408"/>
      <c r="W119" s="409"/>
      <c r="Y119" s="306" t="s">
        <v>43</v>
      </c>
      <c r="Z119" s="306" t="s">
        <v>43</v>
      </c>
      <c r="AA119" s="306" t="s">
        <v>43</v>
      </c>
      <c r="AB119" s="306" t="s">
        <v>43</v>
      </c>
      <c r="AC119" s="127"/>
    </row>
    <row r="120" spans="1:29" ht="24" customHeight="1" x14ac:dyDescent="0.25">
      <c r="B120" s="123"/>
      <c r="C120" s="148"/>
      <c r="D120" s="149"/>
      <c r="E120" s="150"/>
      <c r="F120" s="151" t="s">
        <v>361</v>
      </c>
      <c r="G120" s="152" t="s">
        <v>362</v>
      </c>
      <c r="H120" s="137" t="s">
        <v>296</v>
      </c>
      <c r="I120" s="150"/>
      <c r="J120" s="151" t="s">
        <v>361</v>
      </c>
      <c r="K120" s="152" t="s">
        <v>362</v>
      </c>
      <c r="L120" s="196" t="s">
        <v>31</v>
      </c>
      <c r="M120" s="197" t="s">
        <v>43</v>
      </c>
      <c r="N120" s="406"/>
      <c r="O120" s="201"/>
      <c r="P120" s="407"/>
      <c r="Q120" s="408"/>
      <c r="R120" s="407"/>
      <c r="S120" s="408"/>
      <c r="T120" s="408"/>
      <c r="U120" s="408"/>
      <c r="V120" s="408"/>
      <c r="W120" s="409"/>
      <c r="Y120" s="306"/>
      <c r="Z120" s="306"/>
      <c r="AA120" s="306"/>
      <c r="AB120" s="306"/>
      <c r="AC120" s="127"/>
    </row>
    <row r="121" spans="1:29" ht="24" customHeight="1" x14ac:dyDescent="0.25">
      <c r="B121" s="123"/>
      <c r="C121" s="148"/>
      <c r="D121" s="149"/>
      <c r="E121" s="150"/>
      <c r="F121" s="151" t="s">
        <v>363</v>
      </c>
      <c r="G121" s="152" t="s">
        <v>476</v>
      </c>
      <c r="H121" s="137" t="s">
        <v>296</v>
      </c>
      <c r="I121" s="150"/>
      <c r="J121" s="151" t="s">
        <v>363</v>
      </c>
      <c r="K121" s="152" t="s">
        <v>476</v>
      </c>
      <c r="L121" s="196" t="s">
        <v>31</v>
      </c>
      <c r="M121" s="197" t="s">
        <v>1</v>
      </c>
      <c r="N121" s="406"/>
      <c r="O121" s="201"/>
      <c r="P121" s="407"/>
      <c r="Q121" s="408"/>
      <c r="R121" s="407"/>
      <c r="S121" s="408"/>
      <c r="T121" s="408"/>
      <c r="U121" s="408"/>
      <c r="V121" s="408"/>
      <c r="W121" s="409"/>
      <c r="Y121" s="306"/>
      <c r="Z121" s="306"/>
      <c r="AA121" s="306"/>
      <c r="AB121" s="306"/>
      <c r="AC121" s="127"/>
    </row>
    <row r="122" spans="1:29" ht="24" customHeight="1" x14ac:dyDescent="0.25">
      <c r="A122" s="127" t="s">
        <v>472</v>
      </c>
      <c r="B122" s="123" t="s">
        <v>80</v>
      </c>
      <c r="C122" s="148" t="s">
        <v>68</v>
      </c>
      <c r="D122" s="149"/>
      <c r="E122" s="150" t="s">
        <v>364</v>
      </c>
      <c r="F122" s="151" t="s">
        <v>68</v>
      </c>
      <c r="G122" s="152"/>
      <c r="H122" s="137"/>
      <c r="I122" s="150" t="s">
        <v>364</v>
      </c>
      <c r="J122" s="151" t="s">
        <v>68</v>
      </c>
      <c r="K122" s="152"/>
      <c r="L122" s="196"/>
      <c r="M122" s="197" t="s">
        <v>535</v>
      </c>
      <c r="N122" s="406"/>
      <c r="O122" s="201"/>
      <c r="P122" s="407"/>
      <c r="Q122" s="408"/>
      <c r="R122" s="407"/>
      <c r="S122" s="408"/>
      <c r="T122" s="408"/>
      <c r="U122" s="408"/>
      <c r="V122" s="408"/>
      <c r="W122" s="409"/>
      <c r="Y122" s="306" t="s">
        <v>535</v>
      </c>
      <c r="Z122" s="306" t="s">
        <v>535</v>
      </c>
      <c r="AA122" s="306" t="s">
        <v>535</v>
      </c>
      <c r="AB122" s="306" t="s">
        <v>535</v>
      </c>
      <c r="AC122" s="127"/>
    </row>
    <row r="123" spans="1:29" ht="24" customHeight="1" x14ac:dyDescent="0.25">
      <c r="B123" s="123"/>
      <c r="C123" s="138"/>
      <c r="D123" s="149"/>
      <c r="E123" s="150"/>
      <c r="F123" s="142" t="s">
        <v>365</v>
      </c>
      <c r="G123" s="143" t="s">
        <v>68</v>
      </c>
      <c r="H123" s="137" t="s">
        <v>350</v>
      </c>
      <c r="I123" s="150"/>
      <c r="J123" s="142" t="s">
        <v>365</v>
      </c>
      <c r="K123" s="143" t="s">
        <v>68</v>
      </c>
      <c r="L123" s="196" t="s">
        <v>201</v>
      </c>
      <c r="M123" s="197" t="s">
        <v>43</v>
      </c>
      <c r="N123" s="406"/>
      <c r="O123" s="201"/>
      <c r="P123" s="407"/>
      <c r="Q123" s="408"/>
      <c r="R123" s="407"/>
      <c r="S123" s="408"/>
      <c r="T123" s="408"/>
      <c r="U123" s="408"/>
      <c r="V123" s="408"/>
      <c r="W123" s="409"/>
      <c r="X123" s="200" t="s">
        <v>477</v>
      </c>
      <c r="Y123" s="306"/>
      <c r="Z123" s="306"/>
      <c r="AA123" s="306"/>
      <c r="AB123" s="306"/>
      <c r="AC123" s="127"/>
    </row>
    <row r="124" spans="1:29" ht="24" customHeight="1" x14ac:dyDescent="0.25">
      <c r="A124" s="127" t="s">
        <v>446</v>
      </c>
      <c r="B124" s="123" t="s">
        <v>478</v>
      </c>
      <c r="C124" s="148" t="s">
        <v>479</v>
      </c>
      <c r="D124" s="149"/>
      <c r="E124" s="150" t="s">
        <v>478</v>
      </c>
      <c r="F124" s="151" t="s">
        <v>479</v>
      </c>
      <c r="G124" s="152"/>
      <c r="H124" s="137"/>
      <c r="I124" s="150" t="s">
        <v>478</v>
      </c>
      <c r="J124" s="151" t="s">
        <v>479</v>
      </c>
      <c r="K124" s="152"/>
      <c r="L124" s="196"/>
      <c r="M124" s="197" t="s">
        <v>28</v>
      </c>
      <c r="N124" s="406"/>
      <c r="O124" s="201"/>
      <c r="P124" s="407"/>
      <c r="Q124" s="408"/>
      <c r="R124" s="407"/>
      <c r="S124" s="408"/>
      <c r="T124" s="408"/>
      <c r="U124" s="408"/>
      <c r="V124" s="408"/>
      <c r="W124" s="409"/>
      <c r="Y124" s="306" t="s">
        <v>28</v>
      </c>
      <c r="Z124" s="306" t="s">
        <v>28</v>
      </c>
      <c r="AA124" s="306" t="s">
        <v>28</v>
      </c>
      <c r="AB124" s="306" t="s">
        <v>28</v>
      </c>
      <c r="AC124" s="127"/>
    </row>
    <row r="125" spans="1:29" ht="24" customHeight="1" x14ac:dyDescent="0.25">
      <c r="B125" s="123"/>
      <c r="C125" s="138"/>
      <c r="D125" s="149"/>
      <c r="E125" s="150"/>
      <c r="F125" s="142" t="s">
        <v>480</v>
      </c>
      <c r="G125" s="143" t="s">
        <v>481</v>
      </c>
      <c r="H125" s="137" t="s">
        <v>350</v>
      </c>
      <c r="I125" s="150"/>
      <c r="J125" s="142" t="s">
        <v>480</v>
      </c>
      <c r="K125" s="143" t="s">
        <v>481</v>
      </c>
      <c r="L125" s="196" t="s">
        <v>31</v>
      </c>
      <c r="M125" s="197" t="s">
        <v>28</v>
      </c>
      <c r="N125" s="406"/>
      <c r="O125" s="201"/>
      <c r="P125" s="407"/>
      <c r="Q125" s="408"/>
      <c r="R125" s="407"/>
      <c r="S125" s="408"/>
      <c r="T125" s="408"/>
      <c r="U125" s="408"/>
      <c r="V125" s="408"/>
      <c r="W125" s="409"/>
      <c r="Y125" s="306"/>
      <c r="Z125" s="306"/>
      <c r="AA125" s="306"/>
      <c r="AB125" s="306"/>
      <c r="AC125" s="127"/>
    </row>
    <row r="126" spans="1:29" ht="24" customHeight="1" x14ac:dyDescent="0.25">
      <c r="B126" s="123"/>
      <c r="C126" s="138"/>
      <c r="D126" s="149"/>
      <c r="E126" s="150"/>
      <c r="F126" s="142" t="s">
        <v>482</v>
      </c>
      <c r="G126" s="143" t="s">
        <v>483</v>
      </c>
      <c r="H126" s="137" t="s">
        <v>350</v>
      </c>
      <c r="I126" s="150"/>
      <c r="J126" s="142" t="s">
        <v>482</v>
      </c>
      <c r="K126" s="143" t="s">
        <v>483</v>
      </c>
      <c r="L126" s="196" t="s">
        <v>31</v>
      </c>
      <c r="M126" s="197" t="s">
        <v>29</v>
      </c>
      <c r="N126" s="406"/>
      <c r="O126" s="201"/>
      <c r="P126" s="407"/>
      <c r="Q126" s="408"/>
      <c r="R126" s="407"/>
      <c r="S126" s="408"/>
      <c r="T126" s="408"/>
      <c r="U126" s="408"/>
      <c r="V126" s="408"/>
      <c r="W126" s="409"/>
      <c r="Y126" s="306"/>
      <c r="Z126" s="306"/>
      <c r="AA126" s="306"/>
      <c r="AB126" s="306"/>
      <c r="AC126" s="127"/>
    </row>
    <row r="127" spans="1:29" ht="24" customHeight="1" x14ac:dyDescent="0.25">
      <c r="A127" s="127" t="s">
        <v>446</v>
      </c>
      <c r="B127" s="123" t="s">
        <v>17</v>
      </c>
      <c r="C127" s="148" t="s">
        <v>55</v>
      </c>
      <c r="D127" s="149"/>
      <c r="E127" s="150" t="s">
        <v>366</v>
      </c>
      <c r="F127" s="151" t="s">
        <v>55</v>
      </c>
      <c r="G127" s="152"/>
      <c r="H127" s="137"/>
      <c r="I127" s="150" t="s">
        <v>366</v>
      </c>
      <c r="J127" s="151" t="s">
        <v>55</v>
      </c>
      <c r="K127" s="152"/>
      <c r="L127" s="196"/>
      <c r="M127" s="197" t="s">
        <v>1</v>
      </c>
      <c r="N127" s="406"/>
      <c r="O127" s="201"/>
      <c r="P127" s="407"/>
      <c r="Q127" s="408"/>
      <c r="R127" s="407"/>
      <c r="S127" s="408"/>
      <c r="T127" s="408"/>
      <c r="U127" s="408"/>
      <c r="V127" s="408"/>
      <c r="W127" s="409"/>
      <c r="Y127" s="306" t="s">
        <v>513</v>
      </c>
      <c r="Z127" s="306" t="s">
        <v>513</v>
      </c>
      <c r="AA127" s="306" t="s">
        <v>513</v>
      </c>
      <c r="AB127" s="306" t="s">
        <v>513</v>
      </c>
      <c r="AC127" s="127"/>
    </row>
    <row r="128" spans="1:29" ht="24" customHeight="1" x14ac:dyDescent="0.25">
      <c r="B128" s="123"/>
      <c r="C128" s="148" t="s">
        <v>367</v>
      </c>
      <c r="D128" s="149" t="s">
        <v>69</v>
      </c>
      <c r="E128" s="123"/>
      <c r="F128" s="148"/>
      <c r="G128" s="149"/>
      <c r="H128" s="137" t="s">
        <v>314</v>
      </c>
      <c r="I128" s="123"/>
      <c r="J128" s="148" t="s">
        <v>367</v>
      </c>
      <c r="K128" s="149" t="s">
        <v>69</v>
      </c>
      <c r="L128" s="196" t="s">
        <v>31</v>
      </c>
      <c r="M128" s="197" t="s">
        <v>29</v>
      </c>
      <c r="N128" s="406"/>
      <c r="O128" s="201"/>
      <c r="P128" s="407"/>
      <c r="Q128" s="408"/>
      <c r="R128" s="407"/>
      <c r="S128" s="408"/>
      <c r="T128" s="408"/>
      <c r="U128" s="408"/>
      <c r="V128" s="408"/>
      <c r="W128" s="409"/>
      <c r="Y128" s="306"/>
      <c r="Z128" s="306"/>
      <c r="AA128" s="306"/>
      <c r="AB128" s="306"/>
      <c r="AC128" s="127"/>
    </row>
    <row r="129" spans="1:29" ht="24" customHeight="1" x14ac:dyDescent="0.25">
      <c r="B129" s="123"/>
      <c r="C129" s="148" t="s">
        <v>368</v>
      </c>
      <c r="D129" s="149" t="s">
        <v>70</v>
      </c>
      <c r="E129" s="123"/>
      <c r="F129" s="148"/>
      <c r="G129" s="149"/>
      <c r="H129" s="137" t="s">
        <v>314</v>
      </c>
      <c r="I129" s="123"/>
      <c r="J129" s="148" t="s">
        <v>368</v>
      </c>
      <c r="K129" s="149" t="s">
        <v>70</v>
      </c>
      <c r="L129" s="196" t="s">
        <v>31</v>
      </c>
      <c r="M129" s="197" t="s">
        <v>29</v>
      </c>
      <c r="N129" s="406"/>
      <c r="O129" s="201"/>
      <c r="P129" s="407"/>
      <c r="Q129" s="408"/>
      <c r="R129" s="407"/>
      <c r="S129" s="408"/>
      <c r="T129" s="408"/>
      <c r="U129" s="408"/>
      <c r="V129" s="408"/>
      <c r="W129" s="409"/>
      <c r="Y129" s="306"/>
      <c r="Z129" s="306"/>
      <c r="AA129" s="306"/>
      <c r="AB129" s="306"/>
      <c r="AC129" s="127"/>
    </row>
    <row r="130" spans="1:29" ht="24" customHeight="1" x14ac:dyDescent="0.25">
      <c r="B130" s="123"/>
      <c r="C130" s="148"/>
      <c r="D130" s="149"/>
      <c r="E130" s="150"/>
      <c r="F130" s="151" t="s">
        <v>369</v>
      </c>
      <c r="G130" s="152" t="s">
        <v>71</v>
      </c>
      <c r="H130" s="137" t="s">
        <v>314</v>
      </c>
      <c r="I130" s="150"/>
      <c r="J130" s="151" t="s">
        <v>369</v>
      </c>
      <c r="K130" s="152" t="s">
        <v>71</v>
      </c>
      <c r="L130" s="196" t="s">
        <v>31</v>
      </c>
      <c r="M130" s="197" t="s">
        <v>29</v>
      </c>
      <c r="N130" s="406"/>
      <c r="O130" s="201"/>
      <c r="P130" s="407"/>
      <c r="Q130" s="408"/>
      <c r="R130" s="407"/>
      <c r="S130" s="408"/>
      <c r="T130" s="408"/>
      <c r="U130" s="408"/>
      <c r="V130" s="408"/>
      <c r="W130" s="409"/>
      <c r="Y130" s="306"/>
      <c r="Z130" s="306"/>
      <c r="AA130" s="306"/>
      <c r="AB130" s="306"/>
      <c r="AC130" s="127"/>
    </row>
    <row r="131" spans="1:29" ht="24" customHeight="1" x14ac:dyDescent="0.25">
      <c r="B131" s="123"/>
      <c r="C131" s="148"/>
      <c r="D131" s="149"/>
      <c r="E131" s="150"/>
      <c r="F131" s="151"/>
      <c r="G131" s="152"/>
      <c r="H131" s="137"/>
      <c r="I131" s="150"/>
      <c r="J131" s="151" t="s">
        <v>514</v>
      </c>
      <c r="K131" s="152" t="s">
        <v>515</v>
      </c>
      <c r="L131" s="196" t="s">
        <v>31</v>
      </c>
      <c r="M131" s="197" t="s">
        <v>29</v>
      </c>
      <c r="N131" s="406"/>
      <c r="O131" s="201"/>
      <c r="P131" s="407"/>
      <c r="Q131" s="408"/>
      <c r="R131" s="407"/>
      <c r="S131" s="408"/>
      <c r="T131" s="408"/>
      <c r="U131" s="408"/>
      <c r="V131" s="408"/>
      <c r="W131" s="409"/>
      <c r="Y131" s="306"/>
      <c r="Z131" s="306"/>
      <c r="AA131" s="306"/>
      <c r="AB131" s="306"/>
      <c r="AC131" s="127"/>
    </row>
    <row r="132" spans="1:29" ht="24" customHeight="1" x14ac:dyDescent="0.25">
      <c r="A132" s="127" t="s">
        <v>446</v>
      </c>
      <c r="B132" s="123" t="s">
        <v>18</v>
      </c>
      <c r="C132" s="148" t="s">
        <v>56</v>
      </c>
      <c r="D132" s="149"/>
      <c r="E132" s="150" t="s">
        <v>370</v>
      </c>
      <c r="F132" s="151" t="s">
        <v>122</v>
      </c>
      <c r="G132" s="152"/>
      <c r="H132" s="137"/>
      <c r="I132" s="150" t="s">
        <v>370</v>
      </c>
      <c r="J132" s="151" t="s">
        <v>122</v>
      </c>
      <c r="K132" s="152"/>
      <c r="L132" s="196"/>
      <c r="M132" s="197" t="s">
        <v>28</v>
      </c>
      <c r="N132" s="406"/>
      <c r="O132" s="201"/>
      <c r="P132" s="407"/>
      <c r="Q132" s="408"/>
      <c r="R132" s="407"/>
      <c r="S132" s="408"/>
      <c r="T132" s="408"/>
      <c r="U132" s="408"/>
      <c r="V132" s="408"/>
      <c r="W132" s="409"/>
      <c r="Y132" s="306" t="s">
        <v>28</v>
      </c>
      <c r="Z132" s="306" t="s">
        <v>535</v>
      </c>
      <c r="AA132" s="306" t="s">
        <v>535</v>
      </c>
      <c r="AB132" s="306" t="s">
        <v>28</v>
      </c>
      <c r="AC132" s="127"/>
    </row>
    <row r="133" spans="1:29" ht="24" customHeight="1" x14ac:dyDescent="0.25">
      <c r="B133" s="123"/>
      <c r="C133" s="148"/>
      <c r="D133" s="149"/>
      <c r="E133" s="150"/>
      <c r="F133" s="151" t="s">
        <v>371</v>
      </c>
      <c r="G133" s="152" t="s">
        <v>72</v>
      </c>
      <c r="H133" s="137" t="s">
        <v>314</v>
      </c>
      <c r="I133" s="150"/>
      <c r="J133" s="151" t="s">
        <v>371</v>
      </c>
      <c r="K133" s="152" t="s">
        <v>72</v>
      </c>
      <c r="L133" s="196" t="s">
        <v>31</v>
      </c>
      <c r="M133" s="197" t="s">
        <v>28</v>
      </c>
      <c r="N133" s="406"/>
      <c r="O133" s="201"/>
      <c r="P133" s="407"/>
      <c r="Q133" s="408"/>
      <c r="R133" s="407"/>
      <c r="S133" s="408"/>
      <c r="T133" s="408"/>
      <c r="U133" s="408"/>
      <c r="V133" s="408"/>
      <c r="W133" s="409"/>
      <c r="X133" s="200" t="s">
        <v>484</v>
      </c>
      <c r="Y133" s="306"/>
      <c r="Z133" s="306"/>
      <c r="AA133" s="306"/>
      <c r="AB133" s="306"/>
      <c r="AC133" s="127"/>
    </row>
    <row r="134" spans="1:29" ht="24" customHeight="1" x14ac:dyDescent="0.25">
      <c r="B134" s="123"/>
      <c r="C134" s="148"/>
      <c r="D134" s="149"/>
      <c r="E134" s="150"/>
      <c r="F134" s="151" t="s">
        <v>372</v>
      </c>
      <c r="G134" s="152" t="s">
        <v>73</v>
      </c>
      <c r="H134" s="137" t="s">
        <v>314</v>
      </c>
      <c r="I134" s="150"/>
      <c r="J134" s="151" t="s">
        <v>372</v>
      </c>
      <c r="K134" s="152" t="s">
        <v>73</v>
      </c>
      <c r="L134" s="196" t="s">
        <v>201</v>
      </c>
      <c r="M134" s="197" t="s">
        <v>28</v>
      </c>
      <c r="N134" s="417" t="s">
        <v>201</v>
      </c>
      <c r="O134" s="417" t="s">
        <v>28</v>
      </c>
      <c r="P134" s="407"/>
      <c r="Q134" s="408"/>
      <c r="R134" s="407" t="s">
        <v>201</v>
      </c>
      <c r="S134" s="408" t="s">
        <v>28</v>
      </c>
      <c r="T134" s="408"/>
      <c r="U134" s="408"/>
      <c r="V134" s="408"/>
      <c r="W134" s="409"/>
      <c r="Y134" s="306"/>
      <c r="Z134" s="306"/>
      <c r="AA134" s="306"/>
      <c r="AB134" s="306"/>
      <c r="AC134" s="127"/>
    </row>
    <row r="135" spans="1:29" ht="24" customHeight="1" x14ac:dyDescent="0.25">
      <c r="B135" s="123"/>
      <c r="C135" s="148"/>
      <c r="D135" s="149"/>
      <c r="E135" s="150"/>
      <c r="F135" s="151" t="s">
        <v>373</v>
      </c>
      <c r="G135" s="152" t="s">
        <v>374</v>
      </c>
      <c r="H135" s="137" t="s">
        <v>314</v>
      </c>
      <c r="I135" s="150"/>
      <c r="J135" s="151" t="s">
        <v>373</v>
      </c>
      <c r="K135" s="152" t="s">
        <v>374</v>
      </c>
      <c r="L135" s="196" t="s">
        <v>201</v>
      </c>
      <c r="M135" s="197" t="s">
        <v>29</v>
      </c>
      <c r="N135" s="406"/>
      <c r="O135" s="201"/>
      <c r="P135" s="407"/>
      <c r="Q135" s="408"/>
      <c r="R135" s="407"/>
      <c r="S135" s="408"/>
      <c r="T135" s="408"/>
      <c r="U135" s="408"/>
      <c r="V135" s="408"/>
      <c r="W135" s="409"/>
      <c r="Y135" s="306"/>
      <c r="Z135" s="306"/>
      <c r="AA135" s="306"/>
      <c r="AB135" s="306"/>
      <c r="AC135" s="127"/>
    </row>
    <row r="136" spans="1:29" ht="24" customHeight="1" x14ac:dyDescent="0.25">
      <c r="A136" s="127" t="s">
        <v>446</v>
      </c>
      <c r="B136" s="123" t="s">
        <v>19</v>
      </c>
      <c r="C136" s="148" t="s">
        <v>57</v>
      </c>
      <c r="D136" s="149"/>
      <c r="E136" s="150" t="s">
        <v>375</v>
      </c>
      <c r="F136" s="151" t="s">
        <v>57</v>
      </c>
      <c r="G136" s="152"/>
      <c r="H136" s="137"/>
      <c r="I136" s="150" t="s">
        <v>375</v>
      </c>
      <c r="J136" s="151" t="s">
        <v>57</v>
      </c>
      <c r="K136" s="152"/>
      <c r="L136" s="196"/>
      <c r="M136" s="197" t="s">
        <v>535</v>
      </c>
      <c r="N136" s="406"/>
      <c r="O136" s="201"/>
      <c r="P136" s="407"/>
      <c r="Q136" s="408"/>
      <c r="R136" s="407"/>
      <c r="S136" s="408"/>
      <c r="T136" s="408"/>
      <c r="U136" s="408"/>
      <c r="V136" s="408"/>
      <c r="W136" s="409"/>
      <c r="Y136" s="306" t="s">
        <v>535</v>
      </c>
      <c r="Z136" s="306" t="s">
        <v>28</v>
      </c>
      <c r="AA136" s="306" t="s">
        <v>28</v>
      </c>
      <c r="AB136" s="306" t="s">
        <v>535</v>
      </c>
      <c r="AC136" s="127"/>
    </row>
    <row r="137" spans="1:29" ht="24" customHeight="1" x14ac:dyDescent="0.25">
      <c r="B137" s="123"/>
      <c r="C137" s="148"/>
      <c r="D137" s="149"/>
      <c r="E137" s="150"/>
      <c r="F137" s="151" t="s">
        <v>376</v>
      </c>
      <c r="G137" s="152" t="s">
        <v>86</v>
      </c>
      <c r="H137" s="137" t="s">
        <v>314</v>
      </c>
      <c r="I137" s="150"/>
      <c r="J137" s="151" t="s">
        <v>376</v>
      </c>
      <c r="K137" s="152" t="s">
        <v>86</v>
      </c>
      <c r="L137" s="196" t="s">
        <v>201</v>
      </c>
      <c r="M137" s="197" t="s">
        <v>28</v>
      </c>
      <c r="N137" s="406"/>
      <c r="O137" s="201"/>
      <c r="P137" s="407"/>
      <c r="Q137" s="408"/>
      <c r="R137" s="407"/>
      <c r="S137" s="408"/>
      <c r="T137" s="408"/>
      <c r="U137" s="408"/>
      <c r="V137" s="408"/>
      <c r="W137" s="409"/>
      <c r="Y137" s="306"/>
      <c r="Z137" s="306"/>
      <c r="AA137" s="306"/>
      <c r="AB137" s="306"/>
      <c r="AC137" s="127"/>
    </row>
    <row r="138" spans="1:29" ht="24" customHeight="1" x14ac:dyDescent="0.25">
      <c r="B138" s="123"/>
      <c r="C138" s="148"/>
      <c r="D138" s="149"/>
      <c r="E138" s="150"/>
      <c r="F138" s="151" t="s">
        <v>377</v>
      </c>
      <c r="G138" s="152" t="s">
        <v>123</v>
      </c>
      <c r="H138" s="137" t="s">
        <v>314</v>
      </c>
      <c r="I138" s="150"/>
      <c r="J138" s="151" t="s">
        <v>377</v>
      </c>
      <c r="K138" s="152" t="s">
        <v>123</v>
      </c>
      <c r="L138" s="196" t="s">
        <v>201</v>
      </c>
      <c r="M138" s="197" t="s">
        <v>28</v>
      </c>
      <c r="N138" s="406"/>
      <c r="O138" s="201"/>
      <c r="P138" s="407"/>
      <c r="Q138" s="408"/>
      <c r="R138" s="407"/>
      <c r="S138" s="408"/>
      <c r="T138" s="408"/>
      <c r="U138" s="408"/>
      <c r="V138" s="408"/>
      <c r="W138" s="409"/>
      <c r="Y138" s="306"/>
      <c r="Z138" s="306"/>
      <c r="AA138" s="306"/>
      <c r="AB138" s="306"/>
      <c r="AC138" s="127"/>
    </row>
    <row r="139" spans="1:29" ht="24" customHeight="1" x14ac:dyDescent="0.25">
      <c r="B139" s="123"/>
      <c r="C139" s="148"/>
      <c r="D139" s="149"/>
      <c r="E139" s="150"/>
      <c r="F139" s="151" t="s">
        <v>378</v>
      </c>
      <c r="G139" s="152" t="s">
        <v>379</v>
      </c>
      <c r="H139" s="137" t="s">
        <v>314</v>
      </c>
      <c r="I139" s="150"/>
      <c r="J139" s="151" t="s">
        <v>378</v>
      </c>
      <c r="K139" s="152" t="s">
        <v>379</v>
      </c>
      <c r="L139" s="196" t="s">
        <v>201</v>
      </c>
      <c r="M139" s="197" t="s">
        <v>29</v>
      </c>
      <c r="N139" s="406"/>
      <c r="O139" s="201"/>
      <c r="P139" s="407"/>
      <c r="Q139" s="408"/>
      <c r="R139" s="407"/>
      <c r="S139" s="408"/>
      <c r="T139" s="408"/>
      <c r="U139" s="408"/>
      <c r="V139" s="408"/>
      <c r="W139" s="409"/>
      <c r="X139" s="200" t="s">
        <v>485</v>
      </c>
      <c r="Y139" s="306"/>
      <c r="Z139" s="306"/>
      <c r="AA139" s="306"/>
      <c r="AB139" s="306"/>
      <c r="AC139" s="127"/>
    </row>
    <row r="140" spans="1:29" ht="24" customHeight="1" x14ac:dyDescent="0.25">
      <c r="A140" s="127" t="s">
        <v>444</v>
      </c>
      <c r="B140" s="123" t="s">
        <v>20</v>
      </c>
      <c r="C140" s="148" t="s">
        <v>58</v>
      </c>
      <c r="D140" s="149"/>
      <c r="E140" s="150" t="s">
        <v>380</v>
      </c>
      <c r="F140" s="151" t="s">
        <v>58</v>
      </c>
      <c r="G140" s="152"/>
      <c r="H140" s="137"/>
      <c r="I140" s="150" t="s">
        <v>380</v>
      </c>
      <c r="J140" s="151" t="s">
        <v>58</v>
      </c>
      <c r="K140" s="152"/>
      <c r="L140" s="196"/>
      <c r="M140" s="197" t="s">
        <v>28</v>
      </c>
      <c r="N140" s="410" t="s">
        <v>31</v>
      </c>
      <c r="O140" s="411" t="s">
        <v>29</v>
      </c>
      <c r="P140" s="407"/>
      <c r="Q140" s="408"/>
      <c r="R140" s="407" t="s">
        <v>535</v>
      </c>
      <c r="S140" s="408" t="s">
        <v>535</v>
      </c>
      <c r="T140" s="408"/>
      <c r="U140" s="408"/>
      <c r="V140" s="408"/>
      <c r="W140" s="409"/>
      <c r="Y140" s="306" t="s">
        <v>28</v>
      </c>
      <c r="Z140" s="306" t="s">
        <v>28</v>
      </c>
      <c r="AA140" s="306" t="s">
        <v>43</v>
      </c>
      <c r="AB140" s="306" t="s">
        <v>43</v>
      </c>
      <c r="AC140" s="127"/>
    </row>
    <row r="141" spans="1:29" ht="24" customHeight="1" x14ac:dyDescent="0.25">
      <c r="B141" s="123"/>
      <c r="C141" s="148" t="s">
        <v>381</v>
      </c>
      <c r="D141" s="148" t="s">
        <v>382</v>
      </c>
      <c r="E141" s="150"/>
      <c r="F141" s="151"/>
      <c r="G141" s="152"/>
      <c r="H141" s="137" t="s">
        <v>383</v>
      </c>
      <c r="I141" s="123"/>
      <c r="J141" s="148" t="s">
        <v>381</v>
      </c>
      <c r="K141" s="148" t="s">
        <v>382</v>
      </c>
      <c r="L141" s="196" t="s">
        <v>31</v>
      </c>
      <c r="M141" s="197" t="s">
        <v>29</v>
      </c>
      <c r="N141" s="406"/>
      <c r="O141" s="201"/>
      <c r="P141" s="407"/>
      <c r="Q141" s="408"/>
      <c r="R141" s="407"/>
      <c r="S141" s="408"/>
      <c r="T141" s="408"/>
      <c r="U141" s="408"/>
      <c r="V141" s="408"/>
      <c r="W141" s="409"/>
      <c r="X141" s="200" t="s">
        <v>486</v>
      </c>
      <c r="Y141" s="306"/>
      <c r="Z141" s="306"/>
      <c r="AA141" s="306"/>
      <c r="AB141" s="306"/>
      <c r="AC141" s="127"/>
    </row>
    <row r="142" spans="1:29" ht="24" customHeight="1" x14ac:dyDescent="0.25">
      <c r="B142" s="123"/>
      <c r="C142" s="148"/>
      <c r="D142" s="149"/>
      <c r="E142" s="150"/>
      <c r="F142" s="151" t="s">
        <v>384</v>
      </c>
      <c r="G142" s="152" t="s">
        <v>385</v>
      </c>
      <c r="H142" s="137" t="s">
        <v>383</v>
      </c>
      <c r="I142" s="150"/>
      <c r="J142" s="151" t="s">
        <v>384</v>
      </c>
      <c r="K142" s="152" t="s">
        <v>385</v>
      </c>
      <c r="L142" s="196" t="s">
        <v>31</v>
      </c>
      <c r="M142" s="197" t="s">
        <v>28</v>
      </c>
      <c r="N142" s="406"/>
      <c r="O142" s="201"/>
      <c r="P142" s="407" t="s">
        <v>31</v>
      </c>
      <c r="Q142" s="408" t="s">
        <v>29</v>
      </c>
      <c r="R142" s="407"/>
      <c r="S142" s="408"/>
      <c r="T142" s="408"/>
      <c r="U142" s="408"/>
      <c r="V142" s="408"/>
      <c r="W142" s="409"/>
      <c r="X142" s="200" t="s">
        <v>486</v>
      </c>
      <c r="Y142" s="306"/>
      <c r="Z142" s="306"/>
      <c r="AA142" s="306"/>
      <c r="AB142" s="306"/>
      <c r="AC142" s="127"/>
    </row>
    <row r="143" spans="1:29" ht="24" customHeight="1" x14ac:dyDescent="0.25">
      <c r="B143" s="123"/>
      <c r="C143" s="148"/>
      <c r="D143" s="149"/>
      <c r="E143" s="150"/>
      <c r="F143" s="151" t="s">
        <v>386</v>
      </c>
      <c r="G143" s="152" t="s">
        <v>387</v>
      </c>
      <c r="H143" s="137" t="s">
        <v>383</v>
      </c>
      <c r="I143" s="150"/>
      <c r="J143" s="151" t="s">
        <v>386</v>
      </c>
      <c r="K143" s="152" t="s">
        <v>387</v>
      </c>
      <c r="L143" s="196" t="s">
        <v>201</v>
      </c>
      <c r="M143" s="197" t="s">
        <v>29</v>
      </c>
      <c r="N143" s="406"/>
      <c r="O143" s="201"/>
      <c r="P143" s="407" t="s">
        <v>31</v>
      </c>
      <c r="Q143" s="408" t="s">
        <v>43</v>
      </c>
      <c r="R143" s="407"/>
      <c r="S143" s="408"/>
      <c r="T143" s="408"/>
      <c r="U143" s="408"/>
      <c r="V143" s="408"/>
      <c r="W143" s="409"/>
      <c r="Y143" s="306"/>
      <c r="Z143" s="306"/>
      <c r="AA143" s="306"/>
      <c r="AB143" s="306"/>
      <c r="AC143" s="127"/>
    </row>
    <row r="144" spans="1:29" ht="24" customHeight="1" x14ac:dyDescent="0.25">
      <c r="B144" s="123"/>
      <c r="C144" s="148"/>
      <c r="D144" s="149"/>
      <c r="E144" s="150"/>
      <c r="F144" s="151" t="s">
        <v>388</v>
      </c>
      <c r="G144" s="152" t="s">
        <v>389</v>
      </c>
      <c r="H144" s="137" t="s">
        <v>383</v>
      </c>
      <c r="I144" s="150"/>
      <c r="J144" s="151" t="s">
        <v>388</v>
      </c>
      <c r="K144" s="152" t="s">
        <v>389</v>
      </c>
      <c r="L144" s="196" t="s">
        <v>201</v>
      </c>
      <c r="M144" s="197" t="s">
        <v>29</v>
      </c>
      <c r="N144" s="406"/>
      <c r="O144" s="201"/>
      <c r="P144" s="407"/>
      <c r="Q144" s="408"/>
      <c r="R144" s="407"/>
      <c r="S144" s="408"/>
      <c r="T144" s="408"/>
      <c r="U144" s="408"/>
      <c r="V144" s="408"/>
      <c r="W144" s="409"/>
      <c r="Y144" s="306"/>
      <c r="Z144" s="306"/>
      <c r="AA144" s="306"/>
      <c r="AB144" s="306"/>
      <c r="AC144" s="127"/>
    </row>
    <row r="145" spans="1:29" ht="24" customHeight="1" x14ac:dyDescent="0.25">
      <c r="A145" s="127" t="s">
        <v>444</v>
      </c>
      <c r="B145" s="123" t="s">
        <v>21</v>
      </c>
      <c r="C145" s="148" t="s">
        <v>59</v>
      </c>
      <c r="D145" s="149"/>
      <c r="E145" s="123"/>
      <c r="F145" s="148"/>
      <c r="G145" s="149"/>
      <c r="H145" s="137"/>
      <c r="I145" s="123" t="s">
        <v>21</v>
      </c>
      <c r="J145" s="148" t="s">
        <v>59</v>
      </c>
      <c r="K145" s="149"/>
      <c r="L145" s="196"/>
      <c r="M145" s="197" t="s">
        <v>535</v>
      </c>
      <c r="N145" s="406"/>
      <c r="O145" s="201"/>
      <c r="P145" s="407"/>
      <c r="Q145" s="408"/>
      <c r="R145" s="407"/>
      <c r="S145" s="408"/>
      <c r="T145" s="408"/>
      <c r="U145" s="408"/>
      <c r="V145" s="408"/>
      <c r="W145" s="409"/>
      <c r="Y145" s="306" t="s">
        <v>535</v>
      </c>
      <c r="Z145" s="306" t="s">
        <v>535</v>
      </c>
      <c r="AA145" s="306" t="s">
        <v>28</v>
      </c>
      <c r="AB145" s="306" t="s">
        <v>28</v>
      </c>
      <c r="AC145" s="127"/>
    </row>
    <row r="146" spans="1:29" ht="24" customHeight="1" x14ac:dyDescent="0.25">
      <c r="B146" s="123"/>
      <c r="C146" s="148" t="s">
        <v>390</v>
      </c>
      <c r="D146" s="148" t="s">
        <v>74</v>
      </c>
      <c r="E146" s="123"/>
      <c r="F146" s="148"/>
      <c r="G146" s="149"/>
      <c r="H146" s="137" t="s">
        <v>314</v>
      </c>
      <c r="I146" s="123"/>
      <c r="J146" s="148" t="s">
        <v>390</v>
      </c>
      <c r="K146" s="148" t="s">
        <v>74</v>
      </c>
      <c r="L146" s="196" t="s">
        <v>201</v>
      </c>
      <c r="M146" s="197" t="s">
        <v>1</v>
      </c>
      <c r="N146" s="406"/>
      <c r="O146" s="201"/>
      <c r="P146" s="407"/>
      <c r="Q146" s="408"/>
      <c r="R146" s="407"/>
      <c r="S146" s="408"/>
      <c r="T146" s="408"/>
      <c r="U146" s="408"/>
      <c r="V146" s="408"/>
      <c r="W146" s="409"/>
      <c r="X146" s="200" t="s">
        <v>486</v>
      </c>
      <c r="Y146" s="306"/>
      <c r="Z146" s="306"/>
      <c r="AA146" s="306"/>
      <c r="AB146" s="306"/>
      <c r="AC146" s="127"/>
    </row>
    <row r="147" spans="1:29" ht="24" customHeight="1" x14ac:dyDescent="0.25">
      <c r="B147" s="123"/>
      <c r="C147" s="148" t="s">
        <v>391</v>
      </c>
      <c r="D147" s="148" t="s">
        <v>124</v>
      </c>
      <c r="E147" s="123"/>
      <c r="F147" s="148"/>
      <c r="G147" s="149"/>
      <c r="H147" s="137" t="s">
        <v>314</v>
      </c>
      <c r="I147" s="123"/>
      <c r="J147" s="148" t="s">
        <v>391</v>
      </c>
      <c r="K147" s="148" t="s">
        <v>124</v>
      </c>
      <c r="L147" s="196" t="s">
        <v>201</v>
      </c>
      <c r="M147" s="197" t="s">
        <v>43</v>
      </c>
      <c r="N147" s="406"/>
      <c r="O147" s="201"/>
      <c r="P147" s="407" t="s">
        <v>31</v>
      </c>
      <c r="Q147" s="408" t="s">
        <v>43</v>
      </c>
      <c r="R147" s="407"/>
      <c r="S147" s="408"/>
      <c r="T147" s="408"/>
      <c r="U147" s="408"/>
      <c r="V147" s="408"/>
      <c r="W147" s="409"/>
      <c r="X147" s="200" t="s">
        <v>486</v>
      </c>
      <c r="Y147" s="306"/>
      <c r="Z147" s="306"/>
      <c r="AA147" s="306"/>
      <c r="AB147" s="306"/>
      <c r="AC147" s="127"/>
    </row>
    <row r="148" spans="1:29" ht="24" customHeight="1" x14ac:dyDescent="0.25">
      <c r="B148" s="123"/>
      <c r="C148" s="148" t="s">
        <v>392</v>
      </c>
      <c r="D148" s="148" t="s">
        <v>75</v>
      </c>
      <c r="E148" s="123"/>
      <c r="F148" s="148"/>
      <c r="G148" s="149"/>
      <c r="H148" s="137" t="s">
        <v>314</v>
      </c>
      <c r="I148" s="123"/>
      <c r="J148" s="148" t="s">
        <v>392</v>
      </c>
      <c r="K148" s="148" t="s">
        <v>75</v>
      </c>
      <c r="L148" s="196" t="s">
        <v>201</v>
      </c>
      <c r="M148" s="197" t="s">
        <v>43</v>
      </c>
      <c r="N148" s="406"/>
      <c r="O148" s="201"/>
      <c r="P148" s="407" t="s">
        <v>31</v>
      </c>
      <c r="Q148" s="408" t="s">
        <v>28</v>
      </c>
      <c r="R148" s="407"/>
      <c r="S148" s="408"/>
      <c r="T148" s="408"/>
      <c r="U148" s="408"/>
      <c r="V148" s="408"/>
      <c r="W148" s="409"/>
      <c r="X148" s="200" t="s">
        <v>486</v>
      </c>
      <c r="Y148" s="306"/>
      <c r="Z148" s="306"/>
      <c r="AA148" s="306"/>
      <c r="AB148" s="306"/>
      <c r="AC148" s="127"/>
    </row>
    <row r="149" spans="1:29" ht="24" customHeight="1" x14ac:dyDescent="0.25">
      <c r="B149" s="123"/>
      <c r="C149" s="148" t="s">
        <v>393</v>
      </c>
      <c r="D149" s="148" t="s">
        <v>125</v>
      </c>
      <c r="E149" s="123"/>
      <c r="F149" s="148"/>
      <c r="G149" s="149"/>
      <c r="H149" s="137" t="s">
        <v>314</v>
      </c>
      <c r="I149" s="123"/>
      <c r="J149" s="148" t="s">
        <v>393</v>
      </c>
      <c r="K149" s="148" t="s">
        <v>125</v>
      </c>
      <c r="L149" s="196" t="s">
        <v>201</v>
      </c>
      <c r="M149" s="197" t="s">
        <v>43</v>
      </c>
      <c r="N149" s="406"/>
      <c r="O149" s="201"/>
      <c r="P149" s="407" t="s">
        <v>31</v>
      </c>
      <c r="Q149" s="408" t="s">
        <v>28</v>
      </c>
      <c r="R149" s="407"/>
      <c r="S149" s="408"/>
      <c r="T149" s="408"/>
      <c r="U149" s="408"/>
      <c r="V149" s="408"/>
      <c r="W149" s="409"/>
      <c r="X149" s="200" t="s">
        <v>486</v>
      </c>
      <c r="Y149" s="306"/>
      <c r="Z149" s="306"/>
      <c r="AA149" s="306"/>
      <c r="AB149" s="306"/>
      <c r="AC149" s="127"/>
    </row>
    <row r="150" spans="1:29" ht="24" customHeight="1" x14ac:dyDescent="0.25">
      <c r="A150" s="127" t="s">
        <v>444</v>
      </c>
      <c r="B150" s="123" t="s">
        <v>22</v>
      </c>
      <c r="C150" s="148" t="s">
        <v>126</v>
      </c>
      <c r="D150" s="149"/>
      <c r="E150" s="150" t="s">
        <v>487</v>
      </c>
      <c r="F150" s="151" t="s">
        <v>126</v>
      </c>
      <c r="G150" s="143"/>
      <c r="H150" s="137" t="s">
        <v>394</v>
      </c>
      <c r="I150" s="123" t="s">
        <v>22</v>
      </c>
      <c r="J150" s="148" t="s">
        <v>126</v>
      </c>
      <c r="K150" s="149"/>
      <c r="L150" s="196"/>
      <c r="M150" s="197" t="s">
        <v>1</v>
      </c>
      <c r="N150" s="406"/>
      <c r="O150" s="201"/>
      <c r="P150" s="407" t="s">
        <v>31</v>
      </c>
      <c r="Q150" s="408" t="s">
        <v>28</v>
      </c>
      <c r="R150" s="407"/>
      <c r="S150" s="408"/>
      <c r="T150" s="408"/>
      <c r="U150" s="408"/>
      <c r="V150" s="408"/>
      <c r="W150" s="409"/>
      <c r="Y150" s="306" t="s">
        <v>513</v>
      </c>
      <c r="Z150" s="306" t="s">
        <v>513</v>
      </c>
      <c r="AA150" s="306" t="s">
        <v>513</v>
      </c>
      <c r="AB150" s="306" t="s">
        <v>513</v>
      </c>
      <c r="AC150" s="127"/>
    </row>
    <row r="151" spans="1:29" ht="24" customHeight="1" x14ac:dyDescent="0.25">
      <c r="B151" s="123"/>
      <c r="C151" s="148" t="s">
        <v>395</v>
      </c>
      <c r="D151" s="148" t="s">
        <v>127</v>
      </c>
      <c r="E151" s="122"/>
      <c r="F151" s="138"/>
      <c r="G151" s="139"/>
      <c r="H151" s="137" t="s">
        <v>394</v>
      </c>
      <c r="I151" s="123"/>
      <c r="J151" s="148" t="s">
        <v>395</v>
      </c>
      <c r="K151" s="148" t="s">
        <v>127</v>
      </c>
      <c r="L151" s="196" t="s">
        <v>31</v>
      </c>
      <c r="M151" s="197" t="s">
        <v>29</v>
      </c>
      <c r="N151" s="406"/>
      <c r="O151" s="201"/>
      <c r="P151" s="407"/>
      <c r="Q151" s="408"/>
      <c r="R151" s="407"/>
      <c r="S151" s="408"/>
      <c r="T151" s="408"/>
      <c r="U151" s="408"/>
      <c r="V151" s="408"/>
      <c r="W151" s="409"/>
      <c r="Y151" s="306"/>
      <c r="Z151" s="306"/>
      <c r="AA151" s="306"/>
      <c r="AB151" s="306"/>
      <c r="AC151" s="127"/>
    </row>
    <row r="152" spans="1:29" ht="24" customHeight="1" x14ac:dyDescent="0.25">
      <c r="B152" s="123"/>
      <c r="C152" s="146"/>
      <c r="D152" s="147"/>
      <c r="E152" s="141"/>
      <c r="F152" s="142" t="s">
        <v>488</v>
      </c>
      <c r="G152" s="143" t="s">
        <v>276</v>
      </c>
      <c r="H152" s="137" t="s">
        <v>264</v>
      </c>
      <c r="I152" s="150"/>
      <c r="J152" s="151" t="s">
        <v>488</v>
      </c>
      <c r="K152" s="143" t="s">
        <v>276</v>
      </c>
      <c r="L152" s="196" t="s">
        <v>31</v>
      </c>
      <c r="M152" s="197" t="s">
        <v>29</v>
      </c>
      <c r="N152" s="406"/>
      <c r="O152" s="201"/>
      <c r="P152" s="407" t="s">
        <v>31</v>
      </c>
      <c r="Q152" s="408" t="s">
        <v>29</v>
      </c>
      <c r="R152" s="407"/>
      <c r="S152" s="408"/>
      <c r="T152" s="408"/>
      <c r="U152" s="408"/>
      <c r="V152" s="408"/>
      <c r="W152" s="409"/>
      <c r="Y152" s="306"/>
      <c r="Z152" s="306"/>
      <c r="AA152" s="306"/>
      <c r="AB152" s="306"/>
      <c r="AC152" s="127"/>
    </row>
    <row r="153" spans="1:29" ht="24" customHeight="1" x14ac:dyDescent="0.25">
      <c r="B153" s="123">
        <v>0</v>
      </c>
      <c r="C153" s="148">
        <v>0</v>
      </c>
      <c r="D153" s="149"/>
      <c r="E153" s="122" t="s">
        <v>92</v>
      </c>
      <c r="F153" s="138" t="s">
        <v>92</v>
      </c>
      <c r="G153" s="139"/>
      <c r="H153" s="137">
        <v>0</v>
      </c>
      <c r="I153" s="122" t="s">
        <v>92</v>
      </c>
      <c r="J153" s="138" t="s">
        <v>92</v>
      </c>
      <c r="K153" s="139"/>
      <c r="L153" s="196" t="s">
        <v>457</v>
      </c>
      <c r="M153" s="197" t="s">
        <v>457</v>
      </c>
      <c r="N153" s="406"/>
      <c r="O153" s="201"/>
      <c r="P153" s="407"/>
      <c r="Q153" s="408"/>
      <c r="R153" s="407"/>
      <c r="S153" s="408"/>
      <c r="T153" s="408"/>
      <c r="U153" s="408"/>
      <c r="V153" s="408"/>
      <c r="W153" s="409"/>
      <c r="Y153" s="306"/>
      <c r="Z153" s="306"/>
      <c r="AA153" s="306"/>
      <c r="AB153" s="306"/>
      <c r="AC153" s="127"/>
    </row>
    <row r="154" spans="1:29" ht="24" customHeight="1" x14ac:dyDescent="0.25">
      <c r="B154" s="457"/>
      <c r="C154" s="458"/>
      <c r="D154" s="458"/>
      <c r="E154" s="458"/>
      <c r="F154" s="458"/>
      <c r="G154" s="458"/>
      <c r="H154" s="137">
        <v>0</v>
      </c>
      <c r="I154" s="453" t="s">
        <v>10</v>
      </c>
      <c r="J154" s="453"/>
      <c r="K154" s="454"/>
      <c r="L154" s="196" t="s">
        <v>457</v>
      </c>
      <c r="M154" s="197" t="s">
        <v>457</v>
      </c>
      <c r="N154" s="406"/>
      <c r="O154" s="201"/>
      <c r="P154" s="407"/>
      <c r="Q154" s="408"/>
      <c r="R154" s="407"/>
      <c r="S154" s="408"/>
      <c r="T154" s="408"/>
      <c r="U154" s="408"/>
      <c r="V154" s="408"/>
      <c r="W154" s="409"/>
      <c r="Y154" s="307"/>
      <c r="Z154" s="307"/>
      <c r="AA154" s="307"/>
      <c r="AB154" s="307"/>
      <c r="AC154" s="127"/>
    </row>
    <row r="155" spans="1:29" ht="24" customHeight="1" x14ac:dyDescent="0.25">
      <c r="A155" s="127" t="s">
        <v>446</v>
      </c>
      <c r="B155" s="123" t="s">
        <v>24</v>
      </c>
      <c r="C155" s="146" t="s">
        <v>60</v>
      </c>
      <c r="D155" s="147"/>
      <c r="E155" s="123"/>
      <c r="F155" s="148"/>
      <c r="G155" s="149"/>
      <c r="H155" s="137" t="s">
        <v>314</v>
      </c>
      <c r="I155" s="123" t="s">
        <v>24</v>
      </c>
      <c r="J155" s="146" t="s">
        <v>60</v>
      </c>
      <c r="K155" s="147"/>
      <c r="L155" s="196" t="s">
        <v>457</v>
      </c>
      <c r="M155" s="197" t="s">
        <v>28</v>
      </c>
      <c r="N155" s="406"/>
      <c r="O155" s="201"/>
      <c r="P155" s="407"/>
      <c r="Q155" s="408"/>
      <c r="R155" s="407"/>
      <c r="S155" s="408"/>
      <c r="T155" s="408"/>
      <c r="U155" s="408"/>
      <c r="V155" s="408"/>
      <c r="W155" s="409"/>
      <c r="Y155" s="306" t="s">
        <v>28</v>
      </c>
      <c r="Z155" s="306" t="s">
        <v>28</v>
      </c>
      <c r="AA155" s="306" t="s">
        <v>28</v>
      </c>
      <c r="AB155" s="306" t="s">
        <v>28</v>
      </c>
      <c r="AC155" s="127"/>
    </row>
    <row r="156" spans="1:29" ht="24" customHeight="1" x14ac:dyDescent="0.25">
      <c r="B156" s="123"/>
      <c r="C156" s="146" t="s">
        <v>396</v>
      </c>
      <c r="D156" s="146" t="s">
        <v>397</v>
      </c>
      <c r="E156" s="122"/>
      <c r="F156" s="138"/>
      <c r="G156" s="139"/>
      <c r="H156" s="137" t="s">
        <v>314</v>
      </c>
      <c r="I156" s="123"/>
      <c r="J156" s="146" t="s">
        <v>396</v>
      </c>
      <c r="K156" s="146" t="s">
        <v>397</v>
      </c>
      <c r="L156" s="196" t="s">
        <v>201</v>
      </c>
      <c r="M156" s="197" t="s">
        <v>43</v>
      </c>
      <c r="N156" s="406"/>
      <c r="O156" s="201"/>
      <c r="P156" s="407"/>
      <c r="Q156" s="408"/>
      <c r="R156" s="407"/>
      <c r="S156" s="408"/>
      <c r="T156" s="408"/>
      <c r="U156" s="408"/>
      <c r="V156" s="408"/>
      <c r="W156" s="409"/>
      <c r="Y156" s="306"/>
      <c r="Z156" s="306"/>
      <c r="AA156" s="306"/>
      <c r="AB156" s="306"/>
      <c r="AC156" s="127"/>
    </row>
    <row r="157" spans="1:29" ht="24" customHeight="1" x14ac:dyDescent="0.25">
      <c r="A157" s="127" t="s">
        <v>446</v>
      </c>
      <c r="B157" s="123" t="s">
        <v>25</v>
      </c>
      <c r="C157" s="148" t="s">
        <v>61</v>
      </c>
      <c r="D157" s="149"/>
      <c r="E157" s="123"/>
      <c r="F157" s="148"/>
      <c r="G157" s="149"/>
      <c r="H157" s="137" t="s">
        <v>314</v>
      </c>
      <c r="I157" s="123" t="s">
        <v>25</v>
      </c>
      <c r="J157" s="148" t="s">
        <v>61</v>
      </c>
      <c r="K157" s="149"/>
      <c r="L157" s="196"/>
      <c r="M157" s="197" t="s">
        <v>28</v>
      </c>
      <c r="N157" s="406"/>
      <c r="O157" s="201"/>
      <c r="P157" s="407"/>
      <c r="Q157" s="408"/>
      <c r="R157" s="407"/>
      <c r="S157" s="408"/>
      <c r="T157" s="408"/>
      <c r="U157" s="408"/>
      <c r="V157" s="408"/>
      <c r="W157" s="409"/>
      <c r="Y157" s="306" t="s">
        <v>28</v>
      </c>
      <c r="Z157" s="306" t="s">
        <v>28</v>
      </c>
      <c r="AA157" s="306" t="s">
        <v>28</v>
      </c>
      <c r="AB157" s="306" t="s">
        <v>28</v>
      </c>
      <c r="AC157" s="127"/>
    </row>
    <row r="158" spans="1:29" ht="24" customHeight="1" x14ac:dyDescent="0.25">
      <c r="B158" s="123"/>
      <c r="C158" s="148" t="s">
        <v>398</v>
      </c>
      <c r="D158" s="148" t="s">
        <v>399</v>
      </c>
      <c r="E158" s="122"/>
      <c r="F158" s="138"/>
      <c r="G158" s="139"/>
      <c r="H158" s="137" t="s">
        <v>314</v>
      </c>
      <c r="I158" s="123"/>
      <c r="J158" s="148" t="s">
        <v>398</v>
      </c>
      <c r="K158" s="148" t="s">
        <v>399</v>
      </c>
      <c r="L158" s="196" t="s">
        <v>201</v>
      </c>
      <c r="M158" s="197" t="s">
        <v>43</v>
      </c>
      <c r="N158" s="406"/>
      <c r="O158" s="201"/>
      <c r="P158" s="407"/>
      <c r="Q158" s="408"/>
      <c r="R158" s="407"/>
      <c r="S158" s="408"/>
      <c r="T158" s="408"/>
      <c r="U158" s="408"/>
      <c r="V158" s="408"/>
      <c r="W158" s="409"/>
      <c r="Y158" s="306"/>
      <c r="Z158" s="306"/>
      <c r="AA158" s="306"/>
      <c r="AB158" s="306"/>
      <c r="AC158" s="127"/>
    </row>
    <row r="159" spans="1:29" ht="24" customHeight="1" x14ac:dyDescent="0.25">
      <c r="A159" s="127" t="s">
        <v>446</v>
      </c>
      <c r="B159" s="123" t="s">
        <v>26</v>
      </c>
      <c r="C159" s="148" t="s">
        <v>62</v>
      </c>
      <c r="D159" s="149"/>
      <c r="E159" s="123"/>
      <c r="F159" s="148"/>
      <c r="G159" s="149"/>
      <c r="H159" s="137" t="s">
        <v>314</v>
      </c>
      <c r="I159" s="123" t="s">
        <v>26</v>
      </c>
      <c r="J159" s="148" t="s">
        <v>62</v>
      </c>
      <c r="K159" s="149"/>
      <c r="L159" s="196"/>
      <c r="M159" s="197" t="s">
        <v>43</v>
      </c>
      <c r="N159" s="406"/>
      <c r="O159" s="201"/>
      <c r="P159" s="407"/>
      <c r="Q159" s="408"/>
      <c r="R159" s="407"/>
      <c r="S159" s="408"/>
      <c r="T159" s="408"/>
      <c r="U159" s="408"/>
      <c r="V159" s="408"/>
      <c r="W159" s="409"/>
      <c r="X159" s="127"/>
      <c r="Y159" s="306" t="s">
        <v>43</v>
      </c>
      <c r="Z159" s="306" t="s">
        <v>43</v>
      </c>
      <c r="AA159" s="306" t="s">
        <v>43</v>
      </c>
      <c r="AB159" s="306" t="s">
        <v>43</v>
      </c>
      <c r="AC159" s="127"/>
    </row>
    <row r="160" spans="1:29" ht="24" customHeight="1" x14ac:dyDescent="0.25">
      <c r="B160" s="123"/>
      <c r="C160" s="148" t="s">
        <v>400</v>
      </c>
      <c r="D160" s="148" t="s">
        <v>401</v>
      </c>
      <c r="E160" s="122"/>
      <c r="F160" s="138"/>
      <c r="G160" s="139"/>
      <c r="H160" s="137" t="s">
        <v>314</v>
      </c>
      <c r="I160" s="123"/>
      <c r="J160" s="148" t="s">
        <v>400</v>
      </c>
      <c r="K160" s="148" t="s">
        <v>401</v>
      </c>
      <c r="L160" s="196" t="s">
        <v>201</v>
      </c>
      <c r="M160" s="197" t="s">
        <v>29</v>
      </c>
      <c r="N160" s="406"/>
      <c r="O160" s="201"/>
      <c r="P160" s="407"/>
      <c r="Q160" s="408"/>
      <c r="R160" s="407"/>
      <c r="S160" s="408"/>
      <c r="T160" s="408"/>
      <c r="U160" s="408"/>
      <c r="V160" s="408"/>
      <c r="W160" s="409"/>
      <c r="X160" s="200" t="s">
        <v>489</v>
      </c>
      <c r="Y160" s="306"/>
      <c r="Z160" s="306"/>
      <c r="AA160" s="306"/>
      <c r="AB160" s="306"/>
      <c r="AC160" s="127"/>
    </row>
    <row r="161" spans="1:29" ht="24" customHeight="1" x14ac:dyDescent="0.25">
      <c r="B161" s="123"/>
      <c r="C161" s="148"/>
      <c r="D161" s="149"/>
      <c r="E161" s="140" t="s">
        <v>402</v>
      </c>
      <c r="F161" s="117" t="s">
        <v>403</v>
      </c>
      <c r="G161" s="118"/>
      <c r="H161" s="137" t="s">
        <v>314</v>
      </c>
      <c r="I161" s="140" t="s">
        <v>402</v>
      </c>
      <c r="J161" s="117" t="s">
        <v>403</v>
      </c>
      <c r="K161" s="118"/>
      <c r="L161" s="196"/>
      <c r="M161" s="197" t="s">
        <v>535</v>
      </c>
      <c r="N161" s="406"/>
      <c r="O161" s="201"/>
      <c r="P161" s="407"/>
      <c r="Q161" s="408"/>
      <c r="R161" s="407"/>
      <c r="S161" s="408"/>
      <c r="T161" s="408"/>
      <c r="U161" s="408"/>
      <c r="V161" s="408"/>
      <c r="W161" s="409"/>
      <c r="Y161" s="306" t="s">
        <v>535</v>
      </c>
      <c r="Z161" s="306" t="s">
        <v>535</v>
      </c>
      <c r="AA161" s="306" t="s">
        <v>535</v>
      </c>
      <c r="AB161" s="306" t="s">
        <v>535</v>
      </c>
      <c r="AC161" s="127"/>
    </row>
    <row r="162" spans="1:29" ht="24" customHeight="1" x14ac:dyDescent="0.25">
      <c r="B162" s="123"/>
      <c r="C162" s="148"/>
      <c r="D162" s="149"/>
      <c r="E162" s="140"/>
      <c r="F162" s="117" t="s">
        <v>404</v>
      </c>
      <c r="G162" s="118" t="s">
        <v>405</v>
      </c>
      <c r="H162" s="137" t="s">
        <v>314</v>
      </c>
      <c r="I162" s="140"/>
      <c r="J162" s="117" t="s">
        <v>404</v>
      </c>
      <c r="K162" s="118" t="s">
        <v>405</v>
      </c>
      <c r="L162" s="196" t="s">
        <v>201</v>
      </c>
      <c r="M162" s="197" t="s">
        <v>43</v>
      </c>
      <c r="N162" s="406"/>
      <c r="O162" s="201"/>
      <c r="P162" s="407"/>
      <c r="Q162" s="408"/>
      <c r="R162" s="407"/>
      <c r="S162" s="408"/>
      <c r="T162" s="408"/>
      <c r="U162" s="408"/>
      <c r="V162" s="408"/>
      <c r="W162" s="409"/>
      <c r="Y162" s="306"/>
      <c r="Z162" s="306"/>
      <c r="AA162" s="306"/>
      <c r="AB162" s="306"/>
      <c r="AC162" s="127"/>
    </row>
    <row r="163" spans="1:29" ht="24" customHeight="1" x14ac:dyDescent="0.25">
      <c r="A163" s="127" t="s">
        <v>490</v>
      </c>
      <c r="B163" s="123" t="s">
        <v>27</v>
      </c>
      <c r="C163" s="148" t="s">
        <v>90</v>
      </c>
      <c r="D163" s="149"/>
      <c r="E163" s="150" t="s">
        <v>406</v>
      </c>
      <c r="F163" s="151" t="s">
        <v>90</v>
      </c>
      <c r="G163" s="152"/>
      <c r="H163" s="137" t="s">
        <v>314</v>
      </c>
      <c r="I163" s="150" t="s">
        <v>406</v>
      </c>
      <c r="J163" s="151" t="s">
        <v>90</v>
      </c>
      <c r="K163" s="152"/>
      <c r="L163" s="196"/>
      <c r="M163" s="197" t="s">
        <v>535</v>
      </c>
      <c r="N163" s="406"/>
      <c r="O163" s="201"/>
      <c r="P163" s="407"/>
      <c r="Q163" s="408"/>
      <c r="R163" s="407"/>
      <c r="S163" s="408"/>
      <c r="T163" s="408"/>
      <c r="U163" s="408"/>
      <c r="V163" s="408"/>
      <c r="W163" s="409"/>
      <c r="Y163" s="306" t="s">
        <v>535</v>
      </c>
      <c r="Z163" s="306" t="s">
        <v>535</v>
      </c>
      <c r="AA163" s="306" t="s">
        <v>535</v>
      </c>
      <c r="AB163" s="306" t="s">
        <v>535</v>
      </c>
      <c r="AC163" s="127"/>
    </row>
    <row r="164" spans="1:29" ht="24" customHeight="1" x14ac:dyDescent="0.25">
      <c r="B164" s="123"/>
      <c r="C164" s="148" t="s">
        <v>407</v>
      </c>
      <c r="D164" s="148" t="s">
        <v>408</v>
      </c>
      <c r="E164" s="150"/>
      <c r="F164" s="164"/>
      <c r="G164" s="152"/>
      <c r="H164" s="137" t="s">
        <v>314</v>
      </c>
      <c r="I164" s="123"/>
      <c r="J164" s="148" t="s">
        <v>407</v>
      </c>
      <c r="K164" s="148" t="s">
        <v>408</v>
      </c>
      <c r="L164" s="196" t="s">
        <v>201</v>
      </c>
      <c r="M164" s="197" t="s">
        <v>28</v>
      </c>
      <c r="N164" s="406"/>
      <c r="O164" s="201"/>
      <c r="P164" s="407"/>
      <c r="Q164" s="408"/>
      <c r="R164" s="407"/>
      <c r="S164" s="408"/>
      <c r="T164" s="408"/>
      <c r="U164" s="408"/>
      <c r="V164" s="408"/>
      <c r="W164" s="409"/>
      <c r="X164" s="200" t="s">
        <v>489</v>
      </c>
      <c r="Y164" s="306"/>
      <c r="Z164" s="306"/>
      <c r="AA164" s="306"/>
      <c r="AB164" s="306"/>
      <c r="AC164" s="127"/>
    </row>
    <row r="165" spans="1:29" ht="24" customHeight="1" x14ac:dyDescent="0.25">
      <c r="B165" s="123"/>
      <c r="C165" s="148"/>
      <c r="D165" s="148"/>
      <c r="E165" s="150"/>
      <c r="F165" s="151" t="s">
        <v>409</v>
      </c>
      <c r="G165" s="151" t="s">
        <v>133</v>
      </c>
      <c r="H165" s="137" t="s">
        <v>314</v>
      </c>
      <c r="I165" s="150"/>
      <c r="J165" s="151" t="s">
        <v>409</v>
      </c>
      <c r="K165" s="151" t="s">
        <v>133</v>
      </c>
      <c r="L165" s="196" t="s">
        <v>201</v>
      </c>
      <c r="M165" s="197" t="s">
        <v>29</v>
      </c>
      <c r="N165" s="406"/>
      <c r="O165" s="201"/>
      <c r="P165" s="407"/>
      <c r="Q165" s="408"/>
      <c r="R165" s="407"/>
      <c r="S165" s="408"/>
      <c r="T165" s="408"/>
      <c r="U165" s="408"/>
      <c r="V165" s="408"/>
      <c r="W165" s="409"/>
      <c r="X165" s="200" t="s">
        <v>489</v>
      </c>
      <c r="Y165" s="306"/>
      <c r="Z165" s="306"/>
      <c r="AA165" s="306"/>
      <c r="AB165" s="306"/>
      <c r="AC165" s="127"/>
    </row>
    <row r="166" spans="1:29" ht="24" customHeight="1" x14ac:dyDescent="0.25">
      <c r="B166" s="123"/>
      <c r="C166" s="148" t="s">
        <v>412</v>
      </c>
      <c r="D166" s="148" t="s">
        <v>413</v>
      </c>
      <c r="E166" s="150"/>
      <c r="F166" s="151"/>
      <c r="G166" s="152"/>
      <c r="H166" s="137" t="s">
        <v>411</v>
      </c>
      <c r="I166" s="123" t="s">
        <v>410</v>
      </c>
      <c r="J166" s="148" t="s">
        <v>63</v>
      </c>
      <c r="K166" s="148"/>
      <c r="L166" s="196"/>
      <c r="M166" s="197" t="s">
        <v>535</v>
      </c>
      <c r="N166" s="406"/>
      <c r="O166" s="201"/>
      <c r="P166" s="407"/>
      <c r="Q166" s="408"/>
      <c r="R166" s="407"/>
      <c r="S166" s="408"/>
      <c r="T166" s="408"/>
      <c r="U166" s="408"/>
      <c r="V166" s="408"/>
      <c r="W166" s="409"/>
      <c r="X166" s="200" t="s">
        <v>489</v>
      </c>
      <c r="Y166" s="306" t="s">
        <v>535</v>
      </c>
      <c r="Z166" s="306" t="s">
        <v>535</v>
      </c>
      <c r="AA166" s="306" t="s">
        <v>535</v>
      </c>
      <c r="AB166" s="306" t="s">
        <v>535</v>
      </c>
      <c r="AC166" s="127"/>
    </row>
    <row r="167" spans="1:29" ht="24" customHeight="1" x14ac:dyDescent="0.25">
      <c r="B167" s="123"/>
      <c r="C167" s="148"/>
      <c r="D167" s="149"/>
      <c r="E167" s="150"/>
      <c r="F167" s="151" t="s">
        <v>414</v>
      </c>
      <c r="G167" s="152" t="s">
        <v>415</v>
      </c>
      <c r="H167" s="137" t="s">
        <v>411</v>
      </c>
      <c r="I167" s="150"/>
      <c r="J167" s="151" t="s">
        <v>412</v>
      </c>
      <c r="K167" s="152" t="s">
        <v>413</v>
      </c>
      <c r="L167" s="196" t="s">
        <v>201</v>
      </c>
      <c r="M167" s="197" t="s">
        <v>28</v>
      </c>
      <c r="N167" s="406"/>
      <c r="O167" s="201"/>
      <c r="P167" s="407"/>
      <c r="Q167" s="408"/>
      <c r="R167" s="407"/>
      <c r="S167" s="408"/>
      <c r="T167" s="408"/>
      <c r="U167" s="408"/>
      <c r="V167" s="408"/>
      <c r="W167" s="409"/>
      <c r="X167" s="200" t="s">
        <v>489</v>
      </c>
      <c r="Y167" s="306"/>
      <c r="Z167" s="306"/>
      <c r="AA167" s="306"/>
      <c r="AB167" s="306"/>
      <c r="AC167" s="127"/>
    </row>
    <row r="168" spans="1:29" ht="24" customHeight="1" x14ac:dyDescent="0.25">
      <c r="A168" s="127" t="s">
        <v>446</v>
      </c>
      <c r="B168" s="123" t="s">
        <v>23</v>
      </c>
      <c r="C168" s="148" t="s">
        <v>64</v>
      </c>
      <c r="D168" s="149"/>
      <c r="E168" s="150" t="s">
        <v>416</v>
      </c>
      <c r="F168" s="151" t="s">
        <v>64</v>
      </c>
      <c r="G168" s="152"/>
      <c r="H168" s="137"/>
      <c r="I168" s="150"/>
      <c r="J168" s="151" t="s">
        <v>414</v>
      </c>
      <c r="K168" s="152" t="s">
        <v>415</v>
      </c>
      <c r="L168" s="196" t="s">
        <v>201</v>
      </c>
      <c r="M168" s="241" t="s">
        <v>43</v>
      </c>
      <c r="N168" s="406"/>
      <c r="O168" s="201"/>
      <c r="P168" s="407"/>
      <c r="Q168" s="408"/>
      <c r="R168" s="407"/>
      <c r="S168" s="408"/>
      <c r="T168" s="408"/>
      <c r="U168" s="408"/>
      <c r="V168" s="408"/>
      <c r="W168" s="409"/>
      <c r="Y168" s="306"/>
      <c r="Z168" s="306"/>
      <c r="AA168" s="306"/>
      <c r="AB168" s="306"/>
      <c r="AC168" s="127"/>
    </row>
    <row r="169" spans="1:29" ht="24" customHeight="1" x14ac:dyDescent="0.25">
      <c r="B169" s="123"/>
      <c r="C169" s="163"/>
      <c r="D169" s="163" t="s">
        <v>417</v>
      </c>
      <c r="E169" s="150"/>
      <c r="F169" s="151" t="s">
        <v>418</v>
      </c>
      <c r="G169" s="152" t="s">
        <v>64</v>
      </c>
      <c r="H169" s="137" t="s">
        <v>350</v>
      </c>
      <c r="I169" s="150" t="s">
        <v>416</v>
      </c>
      <c r="J169" s="151" t="s">
        <v>64</v>
      </c>
      <c r="K169" s="152"/>
      <c r="L169" s="196"/>
      <c r="M169" s="197" t="s">
        <v>28</v>
      </c>
      <c r="N169" s="406"/>
      <c r="O169" s="201"/>
      <c r="P169" s="407"/>
      <c r="Q169" s="408"/>
      <c r="R169" s="407"/>
      <c r="S169" s="408"/>
      <c r="T169" s="408"/>
      <c r="U169" s="408"/>
      <c r="V169" s="408"/>
      <c r="W169" s="409"/>
      <c r="X169" s="200" t="s">
        <v>491</v>
      </c>
      <c r="Y169" s="311" t="s">
        <v>28</v>
      </c>
      <c r="Z169" s="306" t="s">
        <v>28</v>
      </c>
      <c r="AA169" s="306" t="s">
        <v>43</v>
      </c>
      <c r="AB169" s="306" t="s">
        <v>43</v>
      </c>
      <c r="AC169" s="127"/>
    </row>
    <row r="170" spans="1:29" ht="24" customHeight="1" x14ac:dyDescent="0.25">
      <c r="B170" s="123"/>
      <c r="C170" s="163"/>
      <c r="D170" s="163" t="s">
        <v>419</v>
      </c>
      <c r="E170" s="150"/>
      <c r="F170" s="151" t="s">
        <v>420</v>
      </c>
      <c r="G170" s="152" t="s">
        <v>421</v>
      </c>
      <c r="H170" s="137" t="s">
        <v>350</v>
      </c>
      <c r="I170" s="150"/>
      <c r="J170" s="151" t="s">
        <v>418</v>
      </c>
      <c r="K170" s="152" t="s">
        <v>64</v>
      </c>
      <c r="L170" s="196" t="s">
        <v>31</v>
      </c>
      <c r="M170" s="197" t="s">
        <v>29</v>
      </c>
      <c r="N170" s="406"/>
      <c r="O170" s="201"/>
      <c r="P170" s="407"/>
      <c r="Q170" s="408"/>
      <c r="R170" s="407"/>
      <c r="S170" s="408"/>
      <c r="T170" s="408"/>
      <c r="U170" s="408"/>
      <c r="V170" s="408"/>
      <c r="W170" s="409"/>
      <c r="Y170" s="306"/>
      <c r="Z170" s="306"/>
      <c r="AA170" s="306"/>
      <c r="AB170" s="306"/>
      <c r="AC170" s="127"/>
    </row>
    <row r="171" spans="1:29" ht="24" customHeight="1" x14ac:dyDescent="0.25">
      <c r="B171" s="123"/>
      <c r="C171" s="163"/>
      <c r="D171" s="163" t="s">
        <v>422</v>
      </c>
      <c r="E171" s="150"/>
      <c r="F171" s="151" t="s">
        <v>423</v>
      </c>
      <c r="G171" s="152" t="s">
        <v>424</v>
      </c>
      <c r="H171" s="137" t="s">
        <v>350</v>
      </c>
      <c r="I171" s="150"/>
      <c r="J171" s="151" t="s">
        <v>420</v>
      </c>
      <c r="K171" s="152" t="s">
        <v>421</v>
      </c>
      <c r="L171" s="196" t="s">
        <v>201</v>
      </c>
      <c r="M171" s="197" t="s">
        <v>29</v>
      </c>
      <c r="N171" s="406"/>
      <c r="O171" s="201"/>
      <c r="P171" s="407"/>
      <c r="Q171" s="408"/>
      <c r="R171" s="407"/>
      <c r="S171" s="408"/>
      <c r="T171" s="408"/>
      <c r="U171" s="408"/>
      <c r="V171" s="408"/>
      <c r="W171" s="409"/>
      <c r="Y171" s="306"/>
      <c r="Z171" s="306"/>
      <c r="AA171" s="306"/>
      <c r="AB171" s="306"/>
      <c r="AC171" s="127"/>
    </row>
    <row r="172" spans="1:29" ht="13.8" x14ac:dyDescent="0.25">
      <c r="B172" s="120">
        <v>0</v>
      </c>
      <c r="C172" s="119">
        <v>0</v>
      </c>
      <c r="E172" s="128">
        <v>0</v>
      </c>
      <c r="F172" s="120">
        <v>0</v>
      </c>
      <c r="G172" s="136"/>
      <c r="H172" s="137"/>
      <c r="I172" s="150"/>
      <c r="J172" s="151" t="s">
        <v>423</v>
      </c>
      <c r="K172" s="152" t="s">
        <v>424</v>
      </c>
      <c r="L172" s="240" t="s">
        <v>201</v>
      </c>
      <c r="M172" s="197" t="s">
        <v>28</v>
      </c>
      <c r="N172" s="406"/>
      <c r="O172" s="201"/>
      <c r="P172" s="407" t="s">
        <v>31</v>
      </c>
      <c r="Q172" s="408" t="s">
        <v>29</v>
      </c>
      <c r="R172" s="407"/>
      <c r="S172" s="408"/>
      <c r="T172" s="408"/>
      <c r="U172" s="408"/>
      <c r="V172" s="408"/>
      <c r="W172" s="409"/>
      <c r="Y172" s="306"/>
      <c r="Z172" s="306"/>
      <c r="AA172" s="306"/>
      <c r="AB172" s="306"/>
      <c r="AC172" s="127"/>
    </row>
    <row r="173" spans="1:29" ht="13.8" x14ac:dyDescent="0.25">
      <c r="B173" s="120">
        <v>0</v>
      </c>
      <c r="C173" s="119">
        <v>0</v>
      </c>
      <c r="E173" s="128">
        <v>0</v>
      </c>
      <c r="F173" s="120">
        <v>0</v>
      </c>
      <c r="G173" s="136"/>
      <c r="H173" s="137"/>
      <c r="I173" s="150" t="s">
        <v>526</v>
      </c>
      <c r="J173" s="151" t="s">
        <v>527</v>
      </c>
      <c r="K173" s="152"/>
      <c r="L173" s="196"/>
      <c r="M173" s="197" t="s">
        <v>28</v>
      </c>
      <c r="N173" s="406"/>
      <c r="O173" s="201"/>
      <c r="P173" s="407">
        <v>0</v>
      </c>
      <c r="Q173" s="408"/>
      <c r="R173" s="407"/>
      <c r="S173" s="408"/>
      <c r="T173" s="408"/>
      <c r="U173" s="408"/>
      <c r="V173" s="408"/>
      <c r="W173" s="409"/>
      <c r="Y173" s="306" t="s">
        <v>28</v>
      </c>
      <c r="Z173" s="306" t="s">
        <v>28</v>
      </c>
      <c r="AA173" s="306" t="s">
        <v>28</v>
      </c>
      <c r="AB173" s="306" t="s">
        <v>28</v>
      </c>
      <c r="AC173" s="127"/>
    </row>
    <row r="174" spans="1:29" ht="13.8" x14ac:dyDescent="0.25">
      <c r="B174" s="120">
        <v>0</v>
      </c>
      <c r="C174" s="119">
        <v>0</v>
      </c>
      <c r="E174" s="128">
        <v>0</v>
      </c>
      <c r="F174" s="120">
        <v>0</v>
      </c>
      <c r="G174" s="136"/>
      <c r="H174" s="137">
        <v>0</v>
      </c>
      <c r="I174" s="150"/>
      <c r="J174" s="151" t="s">
        <v>528</v>
      </c>
      <c r="K174" s="152" t="s">
        <v>529</v>
      </c>
      <c r="L174" s="196" t="s">
        <v>31</v>
      </c>
      <c r="M174" s="197" t="s">
        <v>29</v>
      </c>
      <c r="N174" s="406"/>
      <c r="O174" s="201"/>
      <c r="P174" s="407"/>
      <c r="Q174" s="408"/>
      <c r="R174" s="407"/>
      <c r="S174" s="408"/>
      <c r="T174" s="408"/>
      <c r="U174" s="408"/>
      <c r="V174" s="408"/>
      <c r="W174" s="409"/>
      <c r="Y174" s="306"/>
      <c r="Z174" s="306"/>
      <c r="AA174" s="306"/>
      <c r="AB174" s="306"/>
      <c r="AC174" s="127"/>
    </row>
    <row r="175" spans="1:29" ht="13.8" x14ac:dyDescent="0.25">
      <c r="B175" s="120">
        <v>0</v>
      </c>
      <c r="C175" s="119">
        <v>0</v>
      </c>
      <c r="E175" s="128">
        <v>0</v>
      </c>
      <c r="F175" s="120" t="s">
        <v>425</v>
      </c>
      <c r="G175" s="136"/>
      <c r="H175" s="137">
        <v>0</v>
      </c>
      <c r="I175" s="150"/>
      <c r="J175" s="151" t="s">
        <v>530</v>
      </c>
      <c r="K175" s="152" t="s">
        <v>516</v>
      </c>
      <c r="L175" s="196" t="s">
        <v>201</v>
      </c>
      <c r="M175" s="197" t="s">
        <v>29</v>
      </c>
      <c r="N175" s="406"/>
      <c r="O175" s="201"/>
      <c r="P175" s="407"/>
      <c r="Q175" s="408"/>
      <c r="R175" s="407"/>
      <c r="S175" s="408"/>
      <c r="T175" s="408"/>
      <c r="U175" s="408"/>
      <c r="V175" s="408"/>
      <c r="W175" s="409"/>
      <c r="Y175" s="306"/>
      <c r="Z175" s="306"/>
      <c r="AA175" s="306"/>
      <c r="AB175" s="306"/>
      <c r="AC175" s="127"/>
    </row>
    <row r="176" spans="1:29" ht="13.8" x14ac:dyDescent="0.25">
      <c r="B176" s="120">
        <v>0</v>
      </c>
      <c r="C176" s="119">
        <v>0</v>
      </c>
      <c r="E176" s="128">
        <v>0</v>
      </c>
      <c r="F176" s="120" t="s">
        <v>426</v>
      </c>
      <c r="G176" s="136"/>
      <c r="H176" s="137">
        <v>0</v>
      </c>
      <c r="I176" s="150"/>
      <c r="J176" s="151" t="s">
        <v>531</v>
      </c>
      <c r="K176" s="152" t="s">
        <v>532</v>
      </c>
      <c r="L176" s="196" t="s">
        <v>31</v>
      </c>
      <c r="M176" s="197" t="s">
        <v>28</v>
      </c>
      <c r="N176" s="406"/>
      <c r="O176" s="201"/>
      <c r="P176" s="407"/>
      <c r="Q176" s="408"/>
      <c r="R176" s="407"/>
      <c r="S176" s="408"/>
      <c r="T176" s="408"/>
      <c r="U176" s="408"/>
      <c r="V176" s="408"/>
      <c r="W176" s="409"/>
      <c r="Y176" s="306"/>
      <c r="Z176" s="306"/>
      <c r="AA176" s="306"/>
      <c r="AB176" s="306"/>
      <c r="AC176" s="127"/>
    </row>
    <row r="177" spans="2:29" ht="13.8" x14ac:dyDescent="0.25">
      <c r="B177" s="120">
        <v>0</v>
      </c>
      <c r="C177" s="119">
        <v>0</v>
      </c>
      <c r="E177" s="128">
        <v>0</v>
      </c>
      <c r="F177" s="120">
        <v>0</v>
      </c>
      <c r="G177" s="136"/>
      <c r="H177" s="137">
        <v>0</v>
      </c>
      <c r="I177" s="150">
        <v>0</v>
      </c>
      <c r="J177" s="151" t="s">
        <v>533</v>
      </c>
      <c r="K177" s="152" t="s">
        <v>503</v>
      </c>
      <c r="L177" s="196" t="s">
        <v>31</v>
      </c>
      <c r="M177" s="197" t="s">
        <v>29</v>
      </c>
      <c r="N177" s="406"/>
      <c r="O177" s="201"/>
      <c r="P177" s="407">
        <v>0</v>
      </c>
      <c r="Q177" s="408"/>
      <c r="R177" s="407"/>
      <c r="S177" s="408"/>
      <c r="T177" s="408"/>
      <c r="U177" s="408"/>
      <c r="V177" s="408"/>
      <c r="W177" s="409"/>
      <c r="Y177" s="306"/>
      <c r="Z177" s="306"/>
      <c r="AA177" s="306"/>
      <c r="AB177" s="306"/>
      <c r="AC177" s="127"/>
    </row>
    <row r="178" spans="2:29" x14ac:dyDescent="0.3">
      <c r="L178" s="210">
        <f>SUM(L175:L176)</f>
        <v>0</v>
      </c>
      <c r="M178" s="211">
        <f>SUM(M175:M176)</f>
        <v>0</v>
      </c>
      <c r="N178" s="418"/>
      <c r="O178" s="419"/>
      <c r="P178" s="420"/>
      <c r="Q178" s="418"/>
      <c r="R178" s="420"/>
      <c r="S178" s="418"/>
      <c r="T178" s="418"/>
      <c r="U178" s="418"/>
      <c r="V178" s="418"/>
      <c r="W178" s="419"/>
      <c r="Y178" s="306"/>
      <c r="Z178" s="306"/>
      <c r="AA178" s="306"/>
      <c r="AB178" s="306"/>
      <c r="AC178" s="127"/>
    </row>
    <row r="179" spans="2:29" x14ac:dyDescent="0.3">
      <c r="Y179" s="306"/>
      <c r="Z179" s="306"/>
      <c r="AA179" s="306"/>
      <c r="AB179" s="306"/>
    </row>
    <row r="180" spans="2:29" x14ac:dyDescent="0.3">
      <c r="L180" s="196">
        <f>COUNTIF(L3:L177, "verplicht")</f>
        <v>74</v>
      </c>
      <c r="M180" s="197"/>
      <c r="N180" s="129">
        <f>COUNTIF(N2:N177, "verplicht")</f>
        <v>10</v>
      </c>
      <c r="O180" s="198"/>
      <c r="P180" s="199">
        <f>COUNTIF(P2:P177, "verplicht")</f>
        <v>15</v>
      </c>
      <c r="Q180" s="129">
        <f>COUNTIF(Q16:Q169, "verplicht")</f>
        <v>0</v>
      </c>
      <c r="R180" s="199">
        <f>COUNTIF(R16:R177, "verplicht")</f>
        <v>3</v>
      </c>
      <c r="S180" s="129"/>
      <c r="T180" s="129">
        <f>COUNTIF(T16:T169, "verplicht")</f>
        <v>0</v>
      </c>
      <c r="U180" s="129"/>
      <c r="V180" s="129">
        <f>COUNTIF(V16:V177, "verplicht")</f>
        <v>1</v>
      </c>
      <c r="Y180" s="306"/>
      <c r="Z180" s="306"/>
      <c r="AA180" s="306"/>
      <c r="AB180" s="306"/>
    </row>
    <row r="181" spans="2:29" x14ac:dyDescent="0.3">
      <c r="L181" s="196">
        <f>COUNTIF(L3:L177, "vrij")</f>
        <v>42</v>
      </c>
      <c r="M181" s="197"/>
      <c r="N181" s="129">
        <f>COUNTIF(N2:N177, "vrij")</f>
        <v>1</v>
      </c>
      <c r="O181" s="199">
        <f>COUNTIF(O2:O172, "vrij")</f>
        <v>0</v>
      </c>
      <c r="P181" s="199">
        <f>COUNTIF(P2:P172, "vrij")</f>
        <v>0</v>
      </c>
      <c r="Q181" s="129">
        <f>COUNTIF(Q16:Q169, "vrij")</f>
        <v>0</v>
      </c>
      <c r="R181" s="199">
        <f>COUNTIF(R16:R177, "vrij")</f>
        <v>2</v>
      </c>
      <c r="S181" s="129"/>
      <c r="T181" s="129">
        <f>COUNTIF(T16:T177, "vrij")</f>
        <v>1</v>
      </c>
      <c r="U181" s="129"/>
      <c r="V181" s="129">
        <f>COUNTIF(V16:V177, "vrij")</f>
        <v>1</v>
      </c>
      <c r="Y181" s="306"/>
      <c r="Z181" s="306"/>
      <c r="AA181" s="306"/>
      <c r="AB181" s="306"/>
    </row>
    <row r="182" spans="2:29" x14ac:dyDescent="0.3">
      <c r="L182" s="196"/>
      <c r="M182" s="197"/>
      <c r="N182" s="129"/>
      <c r="O182" s="198"/>
      <c r="P182" s="199"/>
      <c r="Q182" s="129"/>
      <c r="R182" s="199"/>
      <c r="S182" s="129"/>
      <c r="T182" s="129"/>
      <c r="U182" s="129"/>
      <c r="V182" s="129"/>
      <c r="Y182" s="306"/>
      <c r="Z182" s="306"/>
      <c r="AA182" s="306"/>
      <c r="AB182" s="306"/>
    </row>
    <row r="183" spans="2:29" x14ac:dyDescent="0.3">
      <c r="L183" s="210">
        <f>SUM(L180:L181)</f>
        <v>116</v>
      </c>
      <c r="M183" s="211">
        <f>SUM(M180:M181)</f>
        <v>0</v>
      </c>
      <c r="N183" s="119">
        <f>SUM(N180:N181)</f>
        <v>11</v>
      </c>
      <c r="Q183" s="119"/>
    </row>
    <row r="188" spans="2:29" x14ac:dyDescent="0.3">
      <c r="Y188" s="289"/>
      <c r="Z188" s="289"/>
      <c r="AA188" s="289"/>
      <c r="AB188" s="289"/>
    </row>
    <row r="189" spans="2:29" x14ac:dyDescent="0.3">
      <c r="Y189" s="289"/>
      <c r="Z189" s="289"/>
      <c r="AA189" s="289"/>
      <c r="AB189" s="289"/>
    </row>
    <row r="190" spans="2:29" x14ac:dyDescent="0.3">
      <c r="Y190" s="289"/>
      <c r="Z190" s="289"/>
      <c r="AA190" s="289"/>
      <c r="AB190" s="289"/>
    </row>
    <row r="191" spans="2:29" x14ac:dyDescent="0.3">
      <c r="Y191" s="289"/>
      <c r="Z191" s="289"/>
      <c r="AA191" s="289"/>
      <c r="AB191" s="289"/>
    </row>
    <row r="192" spans="2:29" x14ac:dyDescent="0.3">
      <c r="Y192" s="289"/>
      <c r="Z192" s="289"/>
      <c r="AA192" s="289"/>
      <c r="AB192" s="289"/>
    </row>
  </sheetData>
  <mergeCells count="26">
    <mergeCell ref="B154:G154"/>
    <mergeCell ref="X2:X3"/>
    <mergeCell ref="B3:D3"/>
    <mergeCell ref="E3:G3"/>
    <mergeCell ref="R2:S2"/>
    <mergeCell ref="N2:O2"/>
    <mergeCell ref="T2:U2"/>
    <mergeCell ref="V2:W2"/>
    <mergeCell ref="I3:K3"/>
    <mergeCell ref="I4:K4"/>
    <mergeCell ref="I154:K154"/>
    <mergeCell ref="J29:K29"/>
    <mergeCell ref="I104:K104"/>
    <mergeCell ref="P2:Q2"/>
    <mergeCell ref="B51:G51"/>
    <mergeCell ref="B104:G104"/>
    <mergeCell ref="I51:K51"/>
    <mergeCell ref="Y2:AB2"/>
    <mergeCell ref="X7:X17"/>
    <mergeCell ref="B22:G22"/>
    <mergeCell ref="R1:W1"/>
    <mergeCell ref="N1:Q1"/>
    <mergeCell ref="I5:K5"/>
    <mergeCell ref="I22:K22"/>
    <mergeCell ref="L1:M2"/>
    <mergeCell ref="B5:G5"/>
  </mergeCells>
  <conditionalFormatting sqref="P178:Q179 P2:Q4 P184:Q1048576">
    <cfRule type="cellIs" dxfId="31" priority="14" operator="notEqual">
      <formula>0</formula>
    </cfRule>
  </conditionalFormatting>
  <conditionalFormatting sqref="P182:Q183 Q181 P180:Q180">
    <cfRule type="cellIs" dxfId="30" priority="10" operator="notEqual">
      <formula>0</formula>
    </cfRule>
  </conditionalFormatting>
  <conditionalFormatting sqref="N20:O20 P5:Q130 P176:Q177 P132:Q173">
    <cfRule type="cellIs" dxfId="29" priority="9" operator="notEqual">
      <formula>0</formula>
    </cfRule>
  </conditionalFormatting>
  <conditionalFormatting sqref="P142:Q142">
    <cfRule type="cellIs" dxfId="28" priority="8" operator="notEqual">
      <formula>0</formula>
    </cfRule>
  </conditionalFormatting>
  <conditionalFormatting sqref="P130:Q132">
    <cfRule type="cellIs" dxfId="27" priority="7" operator="notEqual">
      <formula>0</formula>
    </cfRule>
  </conditionalFormatting>
  <conditionalFormatting sqref="P175:Q175">
    <cfRule type="cellIs" dxfId="26" priority="6" operator="notEqual">
      <formula>0</formula>
    </cfRule>
  </conditionalFormatting>
  <conditionalFormatting sqref="P173:Q175">
    <cfRule type="cellIs" dxfId="25" priority="5" operator="notEqual">
      <formula>0</formula>
    </cfRule>
  </conditionalFormatting>
  <conditionalFormatting sqref="P177:Q177">
    <cfRule type="cellIs" dxfId="24" priority="4" operator="notEqual">
      <formula>0</formula>
    </cfRule>
  </conditionalFormatting>
  <conditionalFormatting sqref="P143:Q143">
    <cfRule type="cellIs" dxfId="23" priority="3" operator="notEqual">
      <formula>0</formula>
    </cfRule>
  </conditionalFormatting>
  <conditionalFormatting sqref="P176:Q176">
    <cfRule type="cellIs" dxfId="22" priority="2" operator="notEqual">
      <formula>0</formula>
    </cfRule>
  </conditionalFormatting>
  <conditionalFormatting sqref="P178:Q178">
    <cfRule type="cellIs" dxfId="21" priority="1" operator="notEqual">
      <formula>0</formula>
    </cfRule>
  </conditionalFormatting>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3"/>
  <dimension ref="A1:Y7"/>
  <sheetViews>
    <sheetView showGridLines="0" workbookViewId="0">
      <selection activeCell="M4" sqref="M4"/>
    </sheetView>
  </sheetViews>
  <sheetFormatPr defaultColWidth="9.109375" defaultRowHeight="14.4" zeroHeight="1" x14ac:dyDescent="0.3"/>
  <cols>
    <col min="1" max="1" width="12.77734375" customWidth="1"/>
    <col min="2" max="2" width="3.6640625" customWidth="1"/>
    <col min="3" max="3" width="12.77734375" customWidth="1"/>
    <col min="4" max="4" width="3.6640625" customWidth="1"/>
    <col min="5" max="5" width="13.77734375" customWidth="1"/>
    <col min="6" max="6" width="3.6640625" customWidth="1"/>
    <col min="7" max="7" width="12.77734375" customWidth="1"/>
    <col min="8" max="8" width="3.6640625" customWidth="1"/>
    <col min="9" max="9" width="14.44140625" customWidth="1"/>
    <col min="10" max="10" width="3.6640625" customWidth="1"/>
    <col min="11" max="11" width="10" customWidth="1"/>
    <col min="12" max="12" width="3.6640625" customWidth="1"/>
    <col min="13" max="13" width="11.109375" customWidth="1"/>
    <col min="14" max="14" width="3.44140625" customWidth="1"/>
    <col min="15" max="15" width="20.109375" bestFit="1" customWidth="1"/>
    <col min="16" max="16" width="3.6640625" customWidth="1"/>
    <col min="17" max="17" width="10.44140625" bestFit="1" customWidth="1"/>
    <col min="18" max="18" width="3.6640625" customWidth="1"/>
    <col min="19" max="19" width="16.44140625" bestFit="1" customWidth="1"/>
    <col min="20" max="20" width="3.77734375" customWidth="1"/>
    <col min="21" max="21" width="15.77734375" customWidth="1"/>
    <col min="22" max="22" width="3.109375" customWidth="1"/>
    <col min="23" max="23" width="12.33203125" customWidth="1"/>
    <col min="24" max="24" width="2.6640625" customWidth="1"/>
    <col min="25" max="25" width="11.77734375" customWidth="1"/>
  </cols>
  <sheetData>
    <row r="1" spans="1:25" x14ac:dyDescent="0.3">
      <c r="A1" s="64" t="s">
        <v>101</v>
      </c>
      <c r="B1" s="64"/>
      <c r="C1" s="64" t="s">
        <v>104</v>
      </c>
      <c r="E1" s="64" t="s">
        <v>98</v>
      </c>
      <c r="G1" s="64" t="s">
        <v>99</v>
      </c>
      <c r="I1" t="s">
        <v>100</v>
      </c>
      <c r="K1" t="s">
        <v>102</v>
      </c>
      <c r="M1" t="s">
        <v>103</v>
      </c>
      <c r="O1" t="s">
        <v>105</v>
      </c>
      <c r="Q1" t="s">
        <v>112</v>
      </c>
      <c r="S1" t="s">
        <v>32</v>
      </c>
      <c r="U1" s="64" t="s">
        <v>142</v>
      </c>
      <c r="W1" s="64" t="s">
        <v>143</v>
      </c>
      <c r="Y1" s="64" t="s">
        <v>144</v>
      </c>
    </row>
    <row r="2" spans="1:25" x14ac:dyDescent="0.3">
      <c r="A2" s="64" t="s">
        <v>0</v>
      </c>
      <c r="B2" s="64"/>
      <c r="C2" s="64" t="s">
        <v>0</v>
      </c>
      <c r="E2" s="64" t="s">
        <v>0</v>
      </c>
      <c r="G2" s="64" t="s">
        <v>0</v>
      </c>
      <c r="I2" t="s">
        <v>29</v>
      </c>
      <c r="K2" t="s">
        <v>139</v>
      </c>
      <c r="M2" t="s">
        <v>30</v>
      </c>
      <c r="O2" t="s">
        <v>107</v>
      </c>
      <c r="Q2" t="s">
        <v>28</v>
      </c>
      <c r="S2" t="s">
        <v>136</v>
      </c>
      <c r="U2" s="64" t="s">
        <v>1</v>
      </c>
      <c r="W2" s="64">
        <v>0</v>
      </c>
      <c r="Y2" s="64">
        <v>0</v>
      </c>
    </row>
    <row r="3" spans="1:25" x14ac:dyDescent="0.3">
      <c r="A3" s="64">
        <v>0</v>
      </c>
      <c r="B3" s="64"/>
      <c r="C3" s="64">
        <v>0</v>
      </c>
      <c r="E3" s="64">
        <v>0</v>
      </c>
      <c r="G3" s="64">
        <v>0</v>
      </c>
      <c r="I3" t="s">
        <v>39</v>
      </c>
      <c r="K3" t="s">
        <v>140</v>
      </c>
      <c r="M3" t="s">
        <v>511</v>
      </c>
      <c r="O3" t="s">
        <v>106</v>
      </c>
      <c r="Q3" t="s">
        <v>43</v>
      </c>
      <c r="S3" t="s">
        <v>137</v>
      </c>
      <c r="U3" s="64" t="s">
        <v>43</v>
      </c>
      <c r="W3" s="64">
        <v>1</v>
      </c>
      <c r="Y3" s="64">
        <v>1</v>
      </c>
    </row>
    <row r="4" spans="1:25" x14ac:dyDescent="0.3">
      <c r="A4" s="64">
        <v>1</v>
      </c>
      <c r="B4" s="64"/>
      <c r="C4" s="64">
        <v>2</v>
      </c>
      <c r="E4" s="64">
        <v>1</v>
      </c>
      <c r="G4" s="64">
        <v>1</v>
      </c>
      <c r="I4" t="s">
        <v>0</v>
      </c>
      <c r="K4" t="s">
        <v>0</v>
      </c>
      <c r="O4" t="s">
        <v>0</v>
      </c>
      <c r="Q4" t="s">
        <v>1</v>
      </c>
      <c r="S4" t="s">
        <v>39</v>
      </c>
      <c r="U4" s="64" t="s">
        <v>28</v>
      </c>
      <c r="W4" s="64"/>
      <c r="Y4" s="64">
        <v>2</v>
      </c>
    </row>
    <row r="5" spans="1:25" x14ac:dyDescent="0.3">
      <c r="E5" s="64">
        <v>2</v>
      </c>
      <c r="G5" s="64">
        <v>2</v>
      </c>
      <c r="S5" t="s">
        <v>0</v>
      </c>
      <c r="U5" s="64" t="s">
        <v>0</v>
      </c>
    </row>
    <row r="6" spans="1:25" x14ac:dyDescent="0.3">
      <c r="G6" s="64">
        <v>3</v>
      </c>
    </row>
    <row r="7" spans="1:25" x14ac:dyDescent="0.3"/>
  </sheetData>
  <pageMargins left="0.7" right="0.7" top="0.75" bottom="0.75" header="0.3" footer="0.3"/>
  <pageSetup paperSize="9" orientation="portrait" r:id="rId1"/>
  <tableParts count="13">
    <tablePart r:id="rId2"/>
    <tablePart r:id="rId3"/>
    <tablePart r:id="rId4"/>
    <tablePart r:id="rId5"/>
    <tablePart r:id="rId6"/>
    <tablePart r:id="rId7"/>
    <tablePart r:id="rId8"/>
    <tablePart r:id="rId9"/>
    <tablePart r:id="rId10"/>
    <tablePart r:id="rId11"/>
    <tablePart r:id="rId12"/>
    <tablePart r:id="rId13"/>
    <tablePart r:id="rId14"/>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5F9641C788E684F95C48FB5B8278D91" ma:contentTypeVersion="10" ma:contentTypeDescription="Een nieuw document maken." ma:contentTypeScope="" ma:versionID="b79712fa6a8ebaa4777572db40494a01">
  <xsd:schema xmlns:xsd="http://www.w3.org/2001/XMLSchema" xmlns:xs="http://www.w3.org/2001/XMLSchema" xmlns:p="http://schemas.microsoft.com/office/2006/metadata/properties" xmlns:ns2="153d81a5-464b-4fb1-a2ac-718edfcdf0f2" xmlns:ns3="da59bcab-dc31-4d65-8696-ba653de1c564" targetNamespace="http://schemas.microsoft.com/office/2006/metadata/properties" ma:root="true" ma:fieldsID="31e60c3fea4b96ae8905e2567ebcb8d0" ns2:_="" ns3:_="">
    <xsd:import namespace="153d81a5-464b-4fb1-a2ac-718edfcdf0f2"/>
    <xsd:import namespace="da59bcab-dc31-4d65-8696-ba653de1c564"/>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53d81a5-464b-4fb1-a2ac-718edfcdf0f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a59bcab-dc31-4d65-8696-ba653de1c564" elementFormDefault="qualified">
    <xsd:import namespace="http://schemas.microsoft.com/office/2006/documentManagement/types"/>
    <xsd:import namespace="http://schemas.microsoft.com/office/infopath/2007/PartnerControls"/>
    <xsd:element name="SharedWithUsers" ma:index="10"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AEA5413-C81B-45A4-A696-71C1C068FC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53d81a5-464b-4fb1-a2ac-718edfcdf0f2"/>
    <ds:schemaRef ds:uri="da59bcab-dc31-4d65-8696-ba653de1c56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8E0B058-0F3A-4019-B69F-9B397A43E996}">
  <ds:schemaRefs>
    <ds:schemaRef ds:uri="153d81a5-464b-4fb1-a2ac-718edfcdf0f2"/>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da59bcab-dc31-4d65-8696-ba653de1c564"/>
    <ds:schemaRef ds:uri="http://purl.org/dc/elements/1.1/"/>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92C72D35-9286-43A3-97C8-43EC2EE9D90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Werkbladen</vt:lpstr>
      </vt:variant>
      <vt:variant>
        <vt:i4>12</vt:i4>
      </vt:variant>
      <vt:variant>
        <vt:lpstr>Benoemde bereiken</vt:lpstr>
      </vt:variant>
      <vt:variant>
        <vt:i4>88</vt:i4>
      </vt:variant>
    </vt:vector>
  </HeadingPairs>
  <TitlesOfParts>
    <vt:vector size="100" baseType="lpstr">
      <vt:lpstr>Handleiding GRO Zorg Addendum</vt:lpstr>
      <vt:lpstr>bestand opzetten</vt:lpstr>
      <vt:lpstr>overzicht alle</vt:lpstr>
      <vt:lpstr>Sheet1</vt:lpstr>
      <vt:lpstr>CONCEPT AFSTEMMING</vt:lpstr>
      <vt:lpstr>EVALUATIE 1</vt:lpstr>
      <vt:lpstr>EVALUATIE 2</vt:lpstr>
      <vt:lpstr>EVALUATIE 3</vt:lpstr>
      <vt:lpstr>radardiagram</vt:lpstr>
      <vt:lpstr>Prep Radar</vt:lpstr>
      <vt:lpstr>prestatieniveau</vt:lpstr>
      <vt:lpstr>KeuzeMenus</vt:lpstr>
      <vt:lpstr>'CONCEPT AFSTEMMING'!Afdrukbereik</vt:lpstr>
      <vt:lpstr>'EVALUATIE 1'!Afdrukbereik</vt:lpstr>
      <vt:lpstr>'EVALUATIE 2'!Afdrukbereik</vt:lpstr>
      <vt:lpstr>'EVALUATIE 3'!Afdrukbereik</vt:lpstr>
      <vt:lpstr>'overzicht alle'!Afdrukbereik</vt:lpstr>
      <vt:lpstr>fGetalScore</vt:lpstr>
      <vt:lpstr>nAC</vt:lpstr>
      <vt:lpstr>nActive</vt:lpstr>
      <vt:lpstr>nBEH1</vt:lpstr>
      <vt:lpstr>nBIN1</vt:lpstr>
      <vt:lpstr>nBIN3</vt:lpstr>
      <vt:lpstr>nENE1</vt:lpstr>
      <vt:lpstr>nENE2</vt:lpstr>
      <vt:lpstr>nENE3</vt:lpstr>
      <vt:lpstr>nGEB1</vt:lpstr>
      <vt:lpstr>nLCC1</vt:lpstr>
      <vt:lpstr>nLCC2</vt:lpstr>
      <vt:lpstr>nLCC3</vt:lpstr>
      <vt:lpstr>nMAT1</vt:lpstr>
      <vt:lpstr>nMAT2</vt:lpstr>
      <vt:lpstr>nMAT3</vt:lpstr>
      <vt:lpstr>nOMG1</vt:lpstr>
      <vt:lpstr>nOMG2</vt:lpstr>
      <vt:lpstr>nOMG3</vt:lpstr>
      <vt:lpstr>'EVALUATIE 1'!nrAdaptief</vt:lpstr>
      <vt:lpstr>'EVALUATIE 2'!nrAdaptief</vt:lpstr>
      <vt:lpstr>'EVALUATIE 3'!nrAdaptief</vt:lpstr>
      <vt:lpstr>nrAdaptief</vt:lpstr>
      <vt:lpstr>'EVALUATIE 1'!nrAkoestiek</vt:lpstr>
      <vt:lpstr>'EVALUATIE 2'!nrAkoestiek</vt:lpstr>
      <vt:lpstr>'EVALUATIE 3'!nrAkoestiek</vt:lpstr>
      <vt:lpstr>nrAkoestiek</vt:lpstr>
      <vt:lpstr>nrFases</vt:lpstr>
      <vt:lpstr>'EVALUATIE 1'!nrJaNee</vt:lpstr>
      <vt:lpstr>'EVALUATIE 2'!nrJaNee</vt:lpstr>
      <vt:lpstr>'EVALUATIE 3'!nrJaNee</vt:lpstr>
      <vt:lpstr>nrJaNee</vt:lpstr>
      <vt:lpstr>'EVALUATIE 1'!nrKeuze</vt:lpstr>
      <vt:lpstr>'EVALUATIE 2'!nrKeuze</vt:lpstr>
      <vt:lpstr>'EVALUATIE 3'!nrKeuze</vt:lpstr>
      <vt:lpstr>nrKeuze</vt:lpstr>
      <vt:lpstr>'EVALUATIE 1'!nrOkNok</vt:lpstr>
      <vt:lpstr>'EVALUATIE 2'!nrOkNok</vt:lpstr>
      <vt:lpstr>'EVALUATIE 3'!nrOkNok</vt:lpstr>
      <vt:lpstr>nrOkNok</vt:lpstr>
      <vt:lpstr>nrProject</vt:lpstr>
      <vt:lpstr>'EVALUATIE 1'!nrScore01</vt:lpstr>
      <vt:lpstr>'EVALUATIE 2'!nrScore01</vt:lpstr>
      <vt:lpstr>'EVALUATIE 3'!nrScore01</vt:lpstr>
      <vt:lpstr>nrScore01</vt:lpstr>
      <vt:lpstr>'EVALUATIE 1'!nrScore02</vt:lpstr>
      <vt:lpstr>'EVALUATIE 2'!nrScore02</vt:lpstr>
      <vt:lpstr>'EVALUATIE 3'!nrScore02</vt:lpstr>
      <vt:lpstr>nrScore02</vt:lpstr>
      <vt:lpstr>'EVALUATIE 1'!nrScore03</vt:lpstr>
      <vt:lpstr>'EVALUATIE 2'!nrScore03</vt:lpstr>
      <vt:lpstr>'EVALUATIE 3'!nrScore03</vt:lpstr>
      <vt:lpstr>nrScore03</vt:lpstr>
      <vt:lpstr>'EVALUATIE 1'!nrScore2</vt:lpstr>
      <vt:lpstr>'EVALUATIE 2'!nrScore2</vt:lpstr>
      <vt:lpstr>'EVALUATIE 3'!nrScore2</vt:lpstr>
      <vt:lpstr>nrScore2</vt:lpstr>
      <vt:lpstr>'EVALUATIE 1'!nrTotScore</vt:lpstr>
      <vt:lpstr>'EVALUATIE 2'!nrTotScore</vt:lpstr>
      <vt:lpstr>'EVALUATIE 3'!nrTotScore</vt:lpstr>
      <vt:lpstr>nrTotScore</vt:lpstr>
      <vt:lpstr>nSOC2</vt:lpstr>
      <vt:lpstr>nSOC3</vt:lpstr>
      <vt:lpstr>nTOE1</vt:lpstr>
      <vt:lpstr>nTOE2</vt:lpstr>
      <vt:lpstr>nWAT2</vt:lpstr>
      <vt:lpstr>nWAT3</vt:lpstr>
      <vt:lpstr>'EVALUATIE 1'!ScoreBonus</vt:lpstr>
      <vt:lpstr>'EVALUATIE 2'!ScoreBonus</vt:lpstr>
      <vt:lpstr>'EVALUATIE 3'!ScoreBonus</vt:lpstr>
      <vt:lpstr>ScoreBonus</vt:lpstr>
      <vt:lpstr>'EVALUATIE 1'!ScoreBonus2</vt:lpstr>
      <vt:lpstr>'EVALUATIE 2'!ScoreBonus2</vt:lpstr>
      <vt:lpstr>'EVALUATIE 3'!ScoreBonus2</vt:lpstr>
      <vt:lpstr>ScoreBonus2</vt:lpstr>
      <vt:lpstr>'EVALUATIE 1'!Scorewoord</vt:lpstr>
      <vt:lpstr>'EVALUATIE 2'!Scorewoord</vt:lpstr>
      <vt:lpstr>'EVALUATIE 3'!Scorewoord</vt:lpstr>
      <vt:lpstr>Scorewoord</vt:lpstr>
      <vt:lpstr>'EVALUATIE 1'!tblAkoestiek</vt:lpstr>
      <vt:lpstr>'EVALUATIE 2'!tblAkoestiek</vt:lpstr>
      <vt:lpstr>'EVALUATIE 3'!tblAkoestiek</vt:lpstr>
      <vt:lpstr>tblAkoestiek</vt:lpstr>
    </vt:vector>
  </TitlesOfParts>
  <Company>Vlaamse Overheid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overzichtsfile</dc:title>
  <dc:subject>duurzaamheidsmeter</dc:subject>
  <dc:creator>Fuhr, Almut</dc:creator>
  <cp:keywords>GRO;versie2</cp:keywords>
  <cp:lastModifiedBy>Cousaert Christophe</cp:lastModifiedBy>
  <cp:lastPrinted>2019-02-16T09:34:33Z</cp:lastPrinted>
  <dcterms:created xsi:type="dcterms:W3CDTF">2015-03-17T12:13:00Z</dcterms:created>
  <dcterms:modified xsi:type="dcterms:W3CDTF">2022-05-18T09:42:52Z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tatus">
    <vt:lpwstr>definitief</vt:lpwstr>
  </property>
  <property fmtid="{D5CDD505-2E9C-101B-9397-08002B2CF9AE}" pid="3" name="ContentTypeId">
    <vt:lpwstr>0x010100D5F9641C788E684F95C48FB5B8278D91</vt:lpwstr>
  </property>
  <property fmtid="{D5CDD505-2E9C-101B-9397-08002B2CF9AE}" pid="4" name="Order">
    <vt:r8>100</vt:r8>
  </property>
</Properties>
</file>