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372AB895-14C1-FC20-EB20-F1B4BCFD95AE}"/>
  <workbookPr codeName="ThisWorkbook" defaultThemeVersion="166925"/>
  <mc:AlternateContent xmlns:mc="http://schemas.openxmlformats.org/markup-compatibility/2006">
    <mc:Choice Requires="x15">
      <x15ac:absPath xmlns:x15ac="http://schemas.microsoft.com/office/spreadsheetml/2010/11/ac" url="https://vlaamseoverheid-my.sharepoint.com/personal/christophe_cousaert_vlaanderen_be/Documents/Back-up privaat/"/>
    </mc:Choice>
  </mc:AlternateContent>
  <xr:revisionPtr revIDLastSave="3" documentId="8_{608D5E73-AAE8-4D75-A303-8132F116A8D7}" xr6:coauthVersionLast="47" xr6:coauthVersionMax="47" xr10:uidLastSave="{2B4E0678-D8A8-4DB8-B638-16D6DC695EE2}"/>
  <bookViews>
    <workbookView xWindow="28692" yWindow="-2400" windowWidth="29016" windowHeight="15816" xr2:uid="{CA956147-E914-4F39-A37F-1FCD391BC5BA}"/>
  </bookViews>
  <sheets>
    <sheet name="Startpagina-Handleiding" sheetId="5" r:id="rId1"/>
    <sheet name="Bijlage3_Aanvraag" sheetId="4" r:id="rId2"/>
    <sheet name="Bijlage3_Evaluatie 2" sheetId="9" r:id="rId3"/>
    <sheet name="Bijlage3_Evaluatie 3" sheetId="10" r:id="rId4"/>
    <sheet name="Doc Load_Aanvraag" sheetId="2" state="hidden" r:id="rId5"/>
    <sheet name="Doc Load_Evaluatie 2" sheetId="11" state="hidden" r:id="rId6"/>
    <sheet name="Doc Load_Evaluatie 3" sheetId="12" state="hidden" r:id="rId7"/>
    <sheet name="Upload AXI - CONF" sheetId="8" state="hidden" r:id="rId8"/>
    <sheet name="Upload AXI" sheetId="7" state="hidden" r:id="rId9"/>
    <sheet name="Bron" sheetId="3" state="hidden" r:id="rId10"/>
  </sheets>
  <functionGroups builtInGroupCount="19"/>
  <externalReferences>
    <externalReference r:id="rId11"/>
    <externalReference r:id="rId12"/>
  </externalReferences>
  <definedNames>
    <definedName name="nBEH1">'[1]Synthese ZH'!$N$36</definedName>
    <definedName name="nBIN1">'[1]Synthese ZH'!$N$7</definedName>
    <definedName name="nBIN2">'[1]Synthese ZH'!$N$8</definedName>
    <definedName name="nBIN3">'[1]Synthese ZH'!$N$9</definedName>
    <definedName name="nBIN4">'[1]Synthese ZH'!$N$10</definedName>
    <definedName name="nENE1">'[1]Synthese ZH'!$N$17</definedName>
    <definedName name="nENE2">'[1]Synthese ZH'!$N$18</definedName>
    <definedName name="nENE3">'[1]Synthese ZH'!$N$19</definedName>
    <definedName name="nGEB1">'[1]Synthese ZH'!$N$14</definedName>
    <definedName name="nLCC3">'[1]Synthese ZH'!$N$33</definedName>
    <definedName name="nMAA2">'[2]Overzicht SITE'!$K$11</definedName>
    <definedName name="nMAT2">'[1]Synthese ZH'!$N$21</definedName>
    <definedName name="nMIL1">'[2]Overzicht SITE'!$K$13</definedName>
    <definedName name="nMIL2">'[2]Overzicht SITE'!$K$14</definedName>
    <definedName name="nMIL3">'[2]Overzicht SITE'!$K$15</definedName>
    <definedName name="nMOB1">'[2]Overzicht SITE'!$K$6</definedName>
    <definedName name="nOMG1">'[1]Synthese ZH'!$N$26</definedName>
    <definedName name="nSOC3">'[1]Synthese ZH'!$N$13</definedName>
    <definedName name="nTOE1">'[1]Synthese ZH'!$N$34</definedName>
    <definedName name="nTOE2">'[1]Synthese ZH'!$N$35</definedName>
    <definedName name="nWAT1">'[1]Synthese ZH'!$N$23</definedName>
    <definedName name="nWAT2">'[1]Synthese ZH'!$N$24</definedName>
    <definedName name="nWAT3">'[1]Synthese ZH'!$N$25</definedName>
    <definedName name="Print_Area" localSheetId="1">Bijlage3_Aanvraag!$B$1:$H$255</definedName>
    <definedName name="Print_Area" localSheetId="2">'Bijlage3_Evaluatie 2'!$B$1:$H$255</definedName>
    <definedName name="Print_Area" localSheetId="3">'Bijlage3_Evaluatie 3'!$B$1:$H$255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62" i="4" l="1"/>
  <c r="G215" i="10" l="1"/>
  <c r="G126" i="10"/>
  <c r="H140" i="10"/>
  <c r="H44" i="10"/>
  <c r="H45" i="10"/>
  <c r="H41" i="10"/>
  <c r="H42" i="10"/>
  <c r="H43" i="10"/>
  <c r="H44" i="9"/>
  <c r="H45" i="9"/>
  <c r="H41" i="9"/>
  <c r="H42" i="9"/>
  <c r="H43" i="9"/>
  <c r="H51" i="11"/>
  <c r="H140" i="9"/>
  <c r="G129" i="9"/>
  <c r="G127" i="9"/>
  <c r="G126" i="9"/>
  <c r="G126" i="4"/>
  <c r="H44" i="4"/>
  <c r="H45" i="4"/>
  <c r="H41" i="4"/>
  <c r="H42" i="4"/>
  <c r="H43" i="4"/>
  <c r="G149" i="10" l="1"/>
  <c r="G148" i="10"/>
  <c r="G147" i="10"/>
  <c r="G149" i="9"/>
  <c r="G148" i="9"/>
  <c r="G147" i="9"/>
  <c r="G149" i="4"/>
  <c r="G148" i="4"/>
  <c r="G147" i="4"/>
  <c r="G41" i="4"/>
  <c r="H68" i="12"/>
  <c r="H69" i="12"/>
  <c r="H70" i="12"/>
  <c r="H71" i="12"/>
  <c r="H72" i="12"/>
  <c r="H73" i="12"/>
  <c r="H68" i="11"/>
  <c r="H69" i="11"/>
  <c r="H70" i="11"/>
  <c r="H71" i="11"/>
  <c r="H72" i="11"/>
  <c r="H73" i="11"/>
  <c r="H57" i="2"/>
  <c r="H27" i="2"/>
  <c r="H28" i="2"/>
  <c r="H23" i="2"/>
  <c r="H24" i="2"/>
  <c r="H226" i="10"/>
  <c r="H225" i="10"/>
  <c r="H224" i="10"/>
  <c r="H223" i="10"/>
  <c r="H222" i="10"/>
  <c r="H221" i="10"/>
  <c r="H208" i="10"/>
  <c r="H207" i="10"/>
  <c r="H206" i="10"/>
  <c r="G206" i="10" s="1"/>
  <c r="H203" i="10"/>
  <c r="H194" i="10"/>
  <c r="H193" i="10"/>
  <c r="H192" i="10"/>
  <c r="G192" i="10" s="1"/>
  <c r="H187" i="10"/>
  <c r="H187" i="10" a="1"/>
  <c r="H184" i="10"/>
  <c r="H183" i="10"/>
  <c r="H182" i="10"/>
  <c r="H179" i="10"/>
  <c r="H178" i="10"/>
  <c r="H177" i="10"/>
  <c r="G177" i="10" s="1"/>
  <c r="H174" i="10"/>
  <c r="H173" i="10"/>
  <c r="H172" i="10"/>
  <c r="H163" i="10"/>
  <c r="H162" i="10"/>
  <c r="H159" i="10"/>
  <c r="H158" i="10"/>
  <c r="H157" i="10"/>
  <c r="H156" i="10"/>
  <c r="H155" i="10"/>
  <c r="H154" i="10"/>
  <c r="H153" i="10"/>
  <c r="H152" i="10"/>
  <c r="H149" i="10"/>
  <c r="H148" i="10"/>
  <c r="H147" i="10"/>
  <c r="H146" i="10"/>
  <c r="H145" i="10"/>
  <c r="H142" i="10"/>
  <c r="H141" i="10"/>
  <c r="H131" i="10"/>
  <c r="H120" i="10"/>
  <c r="H119" i="10"/>
  <c r="H118" i="10"/>
  <c r="G118" i="10" s="1"/>
  <c r="H117" i="10"/>
  <c r="H114" i="10"/>
  <c r="H113" i="10"/>
  <c r="H112" i="10"/>
  <c r="H106" i="10"/>
  <c r="H105" i="10"/>
  <c r="H104" i="10"/>
  <c r="H99" i="10"/>
  <c r="H98" i="10"/>
  <c r="G98" i="10" s="1"/>
  <c r="H97" i="10"/>
  <c r="H96" i="10"/>
  <c r="H92" i="10"/>
  <c r="H87" i="10"/>
  <c r="H86" i="10"/>
  <c r="H83" i="10"/>
  <c r="H82" i="10"/>
  <c r="H81" i="10"/>
  <c r="H80" i="10"/>
  <c r="H79" i="10"/>
  <c r="H74" i="10"/>
  <c r="H72" i="10"/>
  <c r="H52" i="10"/>
  <c r="G52" i="10" s="1"/>
  <c r="H50" i="10"/>
  <c r="H48" i="10"/>
  <c r="G48" i="10" s="1"/>
  <c r="H37" i="10"/>
  <c r="H36" i="10"/>
  <c r="H35" i="10"/>
  <c r="H32" i="10"/>
  <c r="H31" i="10"/>
  <c r="H30" i="10"/>
  <c r="H21" i="10"/>
  <c r="H20" i="10"/>
  <c r="H19" i="10"/>
  <c r="H14" i="10"/>
  <c r="H10" i="10"/>
  <c r="H9" i="10"/>
  <c r="E25" i="10"/>
  <c r="G21" i="10"/>
  <c r="G20" i="10"/>
  <c r="G19" i="10"/>
  <c r="G14" i="10"/>
  <c r="G194" i="10"/>
  <c r="G193" i="10"/>
  <c r="G178" i="10"/>
  <c r="G173" i="10"/>
  <c r="G172" i="10"/>
  <c r="G163" i="10"/>
  <c r="G146" i="10"/>
  <c r="G140" i="10"/>
  <c r="G235" i="10"/>
  <c r="G226" i="10"/>
  <c r="G225" i="10"/>
  <c r="G224" i="10"/>
  <c r="G223" i="10"/>
  <c r="G222" i="10"/>
  <c r="G221" i="10"/>
  <c r="G218" i="10"/>
  <c r="G217" i="10"/>
  <c r="G216" i="10"/>
  <c r="G214" i="10"/>
  <c r="G213" i="10"/>
  <c r="G212" i="10"/>
  <c r="G208" i="10"/>
  <c r="G207" i="10"/>
  <c r="G203" i="10"/>
  <c r="G187" i="10" a="1"/>
  <c r="G187" i="10" s="1"/>
  <c r="G184" i="10"/>
  <c r="G183" i="10"/>
  <c r="G182" i="10"/>
  <c r="G179" i="10"/>
  <c r="G174" i="10"/>
  <c r="G169" i="10"/>
  <c r="G168" i="10"/>
  <c r="G167" i="10"/>
  <c r="G162" i="10"/>
  <c r="G159" i="10"/>
  <c r="G158" i="10"/>
  <c r="G157" i="10"/>
  <c r="G156" i="10"/>
  <c r="G155" i="10"/>
  <c r="G154" i="10"/>
  <c r="G153" i="10"/>
  <c r="G152" i="10"/>
  <c r="G145" i="10"/>
  <c r="G142" i="10"/>
  <c r="G141" i="10"/>
  <c r="G131" i="10"/>
  <c r="G130" i="10"/>
  <c r="G129" i="10"/>
  <c r="G128" i="10"/>
  <c r="G127" i="10"/>
  <c r="G125" i="10"/>
  <c r="G124" i="10"/>
  <c r="G120" i="10"/>
  <c r="G119" i="10"/>
  <c r="G117" i="10"/>
  <c r="G114" i="10"/>
  <c r="G113" i="10"/>
  <c r="G112" i="10"/>
  <c r="G111" i="10" s="1"/>
  <c r="H111" i="10" s="1"/>
  <c r="G110" i="10"/>
  <c r="G109" i="10"/>
  <c r="G108" i="10"/>
  <c r="G106" i="10"/>
  <c r="G105" i="10"/>
  <c r="G104" i="10"/>
  <c r="G99" i="10"/>
  <c r="G100" i="10" s="1"/>
  <c r="G101" i="10" s="1"/>
  <c r="G102" i="10" s="1"/>
  <c r="G103" i="10" s="1"/>
  <c r="G97" i="10"/>
  <c r="G96" i="10"/>
  <c r="G92" i="10"/>
  <c r="G91" i="10"/>
  <c r="G90" i="10"/>
  <c r="G89" i="10"/>
  <c r="G87" i="10"/>
  <c r="G86" i="10"/>
  <c r="G83" i="10"/>
  <c r="G82" i="10"/>
  <c r="G81" i="10"/>
  <c r="G80" i="10"/>
  <c r="G79" i="10"/>
  <c r="G77" i="10"/>
  <c r="G76" i="10"/>
  <c r="G75" i="10"/>
  <c r="G74" i="10"/>
  <c r="G73" i="10"/>
  <c r="G72" i="10"/>
  <c r="G68" i="10"/>
  <c r="G67" i="10"/>
  <c r="G66" i="10"/>
  <c r="G65" i="10"/>
  <c r="G64" i="10"/>
  <c r="G63" i="10"/>
  <c r="G62" i="10"/>
  <c r="G50" i="10"/>
  <c r="G45" i="10"/>
  <c r="G44" i="10"/>
  <c r="G43" i="10"/>
  <c r="G42" i="10"/>
  <c r="G41" i="10"/>
  <c r="G37" i="10"/>
  <c r="G36" i="10"/>
  <c r="G35" i="10"/>
  <c r="G32" i="10"/>
  <c r="G31" i="10"/>
  <c r="G30" i="10"/>
  <c r="G10" i="10"/>
  <c r="G9" i="10"/>
  <c r="D2" i="8"/>
  <c r="A2" i="7" s="1"/>
  <c r="AE1" i="7"/>
  <c r="AD1" i="7"/>
  <c r="AC1" i="7"/>
  <c r="AB1" i="7"/>
  <c r="AA1" i="7"/>
  <c r="Z1" i="7"/>
  <c r="Y1" i="7"/>
  <c r="X1" i="7"/>
  <c r="W1" i="7"/>
  <c r="V1" i="7"/>
  <c r="U1" i="7"/>
  <c r="T1" i="7"/>
  <c r="S1" i="7"/>
  <c r="R1" i="7"/>
  <c r="Q1" i="7"/>
  <c r="P1" i="7"/>
  <c r="O1" i="7"/>
  <c r="N1" i="7"/>
  <c r="M1" i="7"/>
  <c r="L1" i="7"/>
  <c r="K1" i="7"/>
  <c r="J1" i="7"/>
  <c r="I1" i="7"/>
  <c r="H1" i="7"/>
  <c r="G1" i="7"/>
  <c r="F1" i="7"/>
  <c r="E1" i="7"/>
  <c r="D1" i="7"/>
  <c r="C1" i="7"/>
  <c r="B1" i="7"/>
  <c r="A1" i="7"/>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G154" i="9"/>
  <c r="G153" i="9"/>
  <c r="G152" i="9"/>
  <c r="G184" i="9"/>
  <c r="G183" i="9"/>
  <c r="G182" i="9"/>
  <c r="G179" i="9"/>
  <c r="G174" i="9"/>
  <c r="G169" i="9"/>
  <c r="G168" i="9"/>
  <c r="G167" i="9"/>
  <c r="G145" i="9"/>
  <c r="G142" i="9"/>
  <c r="G141" i="9"/>
  <c r="G131" i="9"/>
  <c r="G130" i="9"/>
  <c r="G128" i="9"/>
  <c r="G125" i="9"/>
  <c r="G124" i="9"/>
  <c r="G120" i="9"/>
  <c r="G119" i="9"/>
  <c r="G117" i="9"/>
  <c r="G114" i="9"/>
  <c r="G113" i="9"/>
  <c r="G112" i="9"/>
  <c r="G110" i="9"/>
  <c r="G109" i="9"/>
  <c r="G108" i="9"/>
  <c r="G106" i="9"/>
  <c r="G105" i="9"/>
  <c r="G104" i="9"/>
  <c r="G99" i="9"/>
  <c r="G97" i="9"/>
  <c r="G96" i="9"/>
  <c r="G92" i="9"/>
  <c r="G91" i="9"/>
  <c r="G90" i="9"/>
  <c r="G89" i="9"/>
  <c r="G87" i="9"/>
  <c r="G86" i="9"/>
  <c r="G77" i="9"/>
  <c r="G203" i="9"/>
  <c r="G208" i="9"/>
  <c r="G207" i="9"/>
  <c r="G218" i="9"/>
  <c r="G217" i="9"/>
  <c r="G216" i="9"/>
  <c r="G215" i="9"/>
  <c r="G214" i="9"/>
  <c r="G213" i="9"/>
  <c r="G212" i="9"/>
  <c r="G226" i="9"/>
  <c r="G225" i="9"/>
  <c r="G224" i="9"/>
  <c r="G223" i="9"/>
  <c r="G222" i="9"/>
  <c r="G221" i="9"/>
  <c r="H226" i="9"/>
  <c r="H225" i="9"/>
  <c r="H224" i="9"/>
  <c r="H223" i="9"/>
  <c r="H222" i="9"/>
  <c r="H221" i="9"/>
  <c r="H208" i="9"/>
  <c r="H207" i="9"/>
  <c r="H206" i="9"/>
  <c r="H203" i="9"/>
  <c r="H194" i="9"/>
  <c r="H193" i="9"/>
  <c r="H192" i="9"/>
  <c r="H184" i="9"/>
  <c r="H183" i="9"/>
  <c r="H182" i="9"/>
  <c r="H179" i="9"/>
  <c r="H178" i="9"/>
  <c r="H177" i="9"/>
  <c r="H174" i="9"/>
  <c r="H173" i="9"/>
  <c r="H172" i="9"/>
  <c r="H163" i="9"/>
  <c r="H162" i="9"/>
  <c r="G162" i="9"/>
  <c r="G159" i="9"/>
  <c r="G156" i="9"/>
  <c r="G155" i="9"/>
  <c r="G158" i="9"/>
  <c r="G157" i="9"/>
  <c r="H159" i="9"/>
  <c r="H158" i="9"/>
  <c r="H157" i="9"/>
  <c r="H156" i="9"/>
  <c r="H155" i="9"/>
  <c r="H154" i="9"/>
  <c r="H153" i="9"/>
  <c r="H152" i="9"/>
  <c r="H149" i="9"/>
  <c r="H148" i="9"/>
  <c r="H147" i="9"/>
  <c r="H146" i="9"/>
  <c r="H145" i="9"/>
  <c r="H142" i="9"/>
  <c r="H141" i="9"/>
  <c r="H131" i="9"/>
  <c r="H120" i="9"/>
  <c r="H119" i="9"/>
  <c r="H118" i="9"/>
  <c r="H117" i="9"/>
  <c r="H114" i="9"/>
  <c r="H113" i="9"/>
  <c r="H112" i="9"/>
  <c r="H106" i="9"/>
  <c r="H105" i="9"/>
  <c r="H104" i="9"/>
  <c r="H99" i="9"/>
  <c r="H98" i="9"/>
  <c r="H97" i="9"/>
  <c r="H96" i="9"/>
  <c r="H92" i="9"/>
  <c r="H87" i="9"/>
  <c r="H86" i="9"/>
  <c r="H83" i="9"/>
  <c r="H82" i="9"/>
  <c r="H81" i="9"/>
  <c r="H79" i="9"/>
  <c r="H80" i="9"/>
  <c r="G83" i="9"/>
  <c r="G82" i="9"/>
  <c r="G81" i="9"/>
  <c r="G80" i="9"/>
  <c r="G79" i="9"/>
  <c r="G75" i="9"/>
  <c r="G74" i="9"/>
  <c r="H74" i="9"/>
  <c r="G72" i="9"/>
  <c r="H72" i="9"/>
  <c r="G68" i="9"/>
  <c r="G67" i="9"/>
  <c r="G66" i="9"/>
  <c r="G65" i="9"/>
  <c r="G64" i="9"/>
  <c r="G63" i="9"/>
  <c r="G62" i="9"/>
  <c r="H52" i="9"/>
  <c r="H50" i="9"/>
  <c r="H48" i="9"/>
  <c r="H37" i="9"/>
  <c r="H36" i="9"/>
  <c r="H35" i="9"/>
  <c r="H32" i="9"/>
  <c r="H31" i="9"/>
  <c r="H30" i="9"/>
  <c r="H21" i="9"/>
  <c r="H20" i="9"/>
  <c r="H19" i="9"/>
  <c r="H14" i="9"/>
  <c r="H10" i="9"/>
  <c r="H9" i="9"/>
  <c r="H123" i="10" l="1" a="1"/>
  <c r="H123" i="10" s="1"/>
  <c r="H211" i="10" a="1"/>
  <c r="H211" i="10" s="1"/>
  <c r="G229" i="10"/>
  <c r="G248" i="10" s="1"/>
  <c r="G107" i="10" a="1"/>
  <c r="G107" i="10" s="1"/>
  <c r="H107" i="10" s="1"/>
  <c r="G95" i="10"/>
  <c r="H95" i="10" s="1"/>
  <c r="H166" i="10" a="1"/>
  <c r="H166" i="10" s="1"/>
  <c r="H61" i="10" a="1"/>
  <c r="H61" i="10" s="1"/>
  <c r="G211" i="10" a="1"/>
  <c r="G211" i="10" s="1"/>
  <c r="G228" i="10" s="1"/>
  <c r="G24" i="10"/>
  <c r="G25" i="10" s="1"/>
  <c r="G88" i="10" a="1"/>
  <c r="G88" i="10" s="1"/>
  <c r="H88" i="10" s="1"/>
  <c r="G123" i="10" a="1"/>
  <c r="G123" i="10" s="1"/>
  <c r="G71" i="10"/>
  <c r="H71" i="10" s="1"/>
  <c r="G40" i="10" a="1"/>
  <c r="G40" i="10" s="1"/>
  <c r="H40" i="10" s="1"/>
  <c r="G55" i="10"/>
  <c r="G239" i="10" s="1"/>
  <c r="G196" i="10"/>
  <c r="G61" i="10" a="1"/>
  <c r="G61" i="10" s="1"/>
  <c r="G166" i="10" a="1"/>
  <c r="G166" i="10" s="1"/>
  <c r="G197" i="10" s="1"/>
  <c r="G245" i="10" s="1"/>
  <c r="G50" i="9"/>
  <c r="G45" i="9"/>
  <c r="G44" i="9"/>
  <c r="G43" i="9"/>
  <c r="G42" i="9"/>
  <c r="G41" i="9"/>
  <c r="G37" i="9"/>
  <c r="G36" i="9"/>
  <c r="G35" i="9"/>
  <c r="G32" i="9"/>
  <c r="G31" i="9"/>
  <c r="G30" i="9"/>
  <c r="G21" i="9"/>
  <c r="G20" i="9"/>
  <c r="G19" i="9"/>
  <c r="G14" i="9"/>
  <c r="G9" i="9"/>
  <c r="G10" i="9"/>
  <c r="G154" i="4"/>
  <c r="G153" i="4"/>
  <c r="G152" i="4"/>
  <c r="H67" i="12"/>
  <c r="H66" i="12"/>
  <c r="D92" i="8" s="1"/>
  <c r="H65" i="12"/>
  <c r="H64" i="12"/>
  <c r="H63" i="12"/>
  <c r="H62" i="12"/>
  <c r="H61" i="12"/>
  <c r="H60" i="12"/>
  <c r="H59" i="12"/>
  <c r="H58" i="12"/>
  <c r="H57" i="12"/>
  <c r="H56" i="12"/>
  <c r="H55" i="12"/>
  <c r="H54" i="12"/>
  <c r="H53" i="12"/>
  <c r="H52" i="12"/>
  <c r="H51" i="12"/>
  <c r="H50" i="12"/>
  <c r="H49" i="12"/>
  <c r="H48" i="12"/>
  <c r="H47" i="12"/>
  <c r="H46" i="12"/>
  <c r="H45" i="12"/>
  <c r="H44" i="12"/>
  <c r="H43" i="12"/>
  <c r="H42" i="12"/>
  <c r="H41" i="12"/>
  <c r="H40" i="12"/>
  <c r="H39" i="12"/>
  <c r="H38" i="12"/>
  <c r="H37" i="12"/>
  <c r="H36" i="12"/>
  <c r="D75" i="8" s="1"/>
  <c r="H35" i="12"/>
  <c r="D74" i="8" s="1"/>
  <c r="H34" i="12"/>
  <c r="H33" i="12"/>
  <c r="D73" i="8" s="1"/>
  <c r="H32" i="12"/>
  <c r="H31" i="12"/>
  <c r="H30" i="12"/>
  <c r="H29" i="12"/>
  <c r="H28" i="12"/>
  <c r="H27" i="12"/>
  <c r="H26" i="12"/>
  <c r="H25" i="12"/>
  <c r="H24" i="12"/>
  <c r="H23" i="12"/>
  <c r="H22" i="12"/>
  <c r="H21" i="12"/>
  <c r="H20" i="12"/>
  <c r="H19" i="12"/>
  <c r="D69" i="8" s="1"/>
  <c r="H18" i="12"/>
  <c r="H17" i="12"/>
  <c r="H16" i="12"/>
  <c r="H15" i="12"/>
  <c r="H14" i="12"/>
  <c r="H13" i="12"/>
  <c r="H12" i="12"/>
  <c r="H11" i="12"/>
  <c r="H10" i="12"/>
  <c r="H9" i="12"/>
  <c r="H8" i="12"/>
  <c r="H7" i="12"/>
  <c r="H6" i="12"/>
  <c r="H5" i="12"/>
  <c r="H4" i="12"/>
  <c r="H3" i="12"/>
  <c r="H67" i="11"/>
  <c r="H66" i="11"/>
  <c r="D62" i="8" s="1"/>
  <c r="H65" i="11"/>
  <c r="H64" i="11"/>
  <c r="H63" i="11"/>
  <c r="H62" i="11"/>
  <c r="H61" i="11"/>
  <c r="H60" i="11"/>
  <c r="H59" i="11"/>
  <c r="H58" i="11"/>
  <c r="H57" i="11"/>
  <c r="H56" i="11"/>
  <c r="H55" i="11"/>
  <c r="H54" i="11"/>
  <c r="H53" i="11"/>
  <c r="H52" i="11"/>
  <c r="H50" i="11"/>
  <c r="H49" i="11"/>
  <c r="H48" i="11"/>
  <c r="H47" i="11"/>
  <c r="H46" i="11"/>
  <c r="H45" i="11"/>
  <c r="H44" i="11"/>
  <c r="H43" i="11"/>
  <c r="H42" i="11"/>
  <c r="H41" i="11"/>
  <c r="H40" i="11"/>
  <c r="H39" i="11"/>
  <c r="H38" i="11"/>
  <c r="H37" i="11"/>
  <c r="H36" i="11"/>
  <c r="D45" i="8" s="1"/>
  <c r="H35" i="11"/>
  <c r="D44" i="8" s="1"/>
  <c r="H34" i="11"/>
  <c r="H33" i="11"/>
  <c r="D43" i="8" s="1"/>
  <c r="H32" i="11"/>
  <c r="H31" i="11"/>
  <c r="H30" i="11"/>
  <c r="H29" i="11"/>
  <c r="H28" i="11"/>
  <c r="H27" i="11"/>
  <c r="H26" i="11"/>
  <c r="H25" i="11"/>
  <c r="H24" i="11"/>
  <c r="H23" i="11"/>
  <c r="H22" i="11"/>
  <c r="H21" i="11"/>
  <c r="H20" i="11"/>
  <c r="H19" i="11"/>
  <c r="H18" i="11"/>
  <c r="H17" i="11"/>
  <c r="H16" i="11"/>
  <c r="H15" i="11"/>
  <c r="H14" i="11"/>
  <c r="H13" i="11"/>
  <c r="H12" i="11"/>
  <c r="H11" i="11"/>
  <c r="H10" i="11"/>
  <c r="H9" i="11"/>
  <c r="H8" i="11"/>
  <c r="H7" i="11"/>
  <c r="H6" i="11"/>
  <c r="H5" i="11"/>
  <c r="H4" i="11"/>
  <c r="H3" i="11"/>
  <c r="E248" i="10"/>
  <c r="E247" i="10"/>
  <c r="E244" i="10"/>
  <c r="E242" i="10"/>
  <c r="E241" i="10"/>
  <c r="E239" i="10"/>
  <c r="E238" i="10"/>
  <c r="E250" i="10" s="1"/>
  <c r="E236" i="10"/>
  <c r="E235" i="10"/>
  <c r="E230" i="10"/>
  <c r="E197" i="10"/>
  <c r="E245" i="10" s="1"/>
  <c r="E196" i="10"/>
  <c r="E135" i="10"/>
  <c r="E56" i="10"/>
  <c r="E248" i="9"/>
  <c r="E247" i="9"/>
  <c r="E244" i="9"/>
  <c r="E242" i="9"/>
  <c r="E241" i="9"/>
  <c r="E239" i="9"/>
  <c r="E238" i="9"/>
  <c r="E250" i="9" s="1"/>
  <c r="E236" i="9"/>
  <c r="E251" i="9" s="1"/>
  <c r="E255" i="9" s="1"/>
  <c r="G235" i="9"/>
  <c r="E235" i="9"/>
  <c r="E230" i="9"/>
  <c r="G206" i="9"/>
  <c r="E196" i="9"/>
  <c r="E197" i="9" s="1"/>
  <c r="E245" i="9" s="1"/>
  <c r="G194" i="9"/>
  <c r="G193" i="9"/>
  <c r="G192" i="9"/>
  <c r="H187" i="9"/>
  <c r="H187" i="9" a="1"/>
  <c r="G187" i="9"/>
  <c r="G187" i="9" a="1"/>
  <c r="G178" i="9"/>
  <c r="G177" i="9"/>
  <c r="G173" i="9"/>
  <c r="G172" i="9"/>
  <c r="G163" i="9"/>
  <c r="G146" i="9"/>
  <c r="G140" i="9"/>
  <c r="E135" i="9"/>
  <c r="G118" i="9"/>
  <c r="G111" i="9"/>
  <c r="H111" i="9" s="1"/>
  <c r="G100" i="9"/>
  <c r="G101" i="9" s="1"/>
  <c r="G102" i="9" s="1"/>
  <c r="G103" i="9" s="1"/>
  <c r="G98" i="9"/>
  <c r="G76" i="9"/>
  <c r="G73" i="9"/>
  <c r="E56" i="9"/>
  <c r="G52" i="9"/>
  <c r="G48" i="9"/>
  <c r="E25" i="9"/>
  <c r="H4" i="2"/>
  <c r="H5" i="2"/>
  <c r="H6" i="2"/>
  <c r="H7" i="2"/>
  <c r="H8" i="2"/>
  <c r="H9" i="2"/>
  <c r="H10" i="2"/>
  <c r="H11" i="2"/>
  <c r="H12" i="2"/>
  <c r="H13" i="2"/>
  <c r="H14" i="2"/>
  <c r="H15" i="2"/>
  <c r="H16" i="2"/>
  <c r="H17" i="2"/>
  <c r="H18" i="2"/>
  <c r="H19" i="2"/>
  <c r="H20" i="2"/>
  <c r="H21" i="2"/>
  <c r="H22" i="2"/>
  <c r="H25" i="2"/>
  <c r="H26"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D21" i="8" s="1"/>
  <c r="H58" i="2"/>
  <c r="H59" i="2"/>
  <c r="H60" i="2"/>
  <c r="H61" i="2"/>
  <c r="H62" i="2"/>
  <c r="H63" i="2"/>
  <c r="H64" i="2"/>
  <c r="H65" i="2"/>
  <c r="H66" i="2"/>
  <c r="H67" i="2"/>
  <c r="H68" i="2"/>
  <c r="H69" i="2"/>
  <c r="H70" i="2"/>
  <c r="H71" i="2"/>
  <c r="H72" i="2"/>
  <c r="H3" i="2"/>
  <c r="G134" i="10" l="1"/>
  <c r="G242" i="10" s="1"/>
  <c r="D80" i="8"/>
  <c r="CA2" i="7" s="1"/>
  <c r="G236" i="10"/>
  <c r="D81" i="8"/>
  <c r="CB2" i="7" s="1"/>
  <c r="D88" i="8"/>
  <c r="CI2" i="7" s="1"/>
  <c r="D79" i="8"/>
  <c r="BZ2" i="7" s="1"/>
  <c r="D78" i="8"/>
  <c r="BY2" i="7" s="1"/>
  <c r="BV2" i="7"/>
  <c r="D89" i="8"/>
  <c r="CJ2" i="7" s="1"/>
  <c r="D76" i="8"/>
  <c r="BW2" i="7" s="1"/>
  <c r="D83" i="8"/>
  <c r="CD2" i="7" s="1"/>
  <c r="D82" i="8"/>
  <c r="CC2" i="7" s="1"/>
  <c r="D66" i="8"/>
  <c r="BM2" i="7" s="1"/>
  <c r="D85" i="8"/>
  <c r="CF2" i="7" s="1"/>
  <c r="D68" i="8"/>
  <c r="BO2" i="7" s="1"/>
  <c r="D70" i="8"/>
  <c r="BQ2" i="7" s="1"/>
  <c r="BT2" i="7"/>
  <c r="D71" i="8"/>
  <c r="BR2" i="7" s="1"/>
  <c r="CM2" i="7"/>
  <c r="D91" i="8"/>
  <c r="CL2" i="7" s="1"/>
  <c r="D67" i="8"/>
  <c r="D84" i="8"/>
  <c r="CE2" i="7" s="1"/>
  <c r="D86" i="8"/>
  <c r="CG2" i="7" s="1"/>
  <c r="D72" i="8"/>
  <c r="BS2" i="7" s="1"/>
  <c r="G133" i="10"/>
  <c r="D90" i="8"/>
  <c r="CK2" i="7" s="1"/>
  <c r="D87" i="8"/>
  <c r="CH2" i="7" s="1"/>
  <c r="BU2" i="7"/>
  <c r="D77" i="8"/>
  <c r="BX2" i="7" s="1"/>
  <c r="G54" i="10"/>
  <c r="G238" i="10" s="1"/>
  <c r="D46" i="8"/>
  <c r="AS2" i="7" s="1"/>
  <c r="D47" i="8"/>
  <c r="AT2" i="7" s="1"/>
  <c r="D50" i="8"/>
  <c r="AW2" i="7" s="1"/>
  <c r="D54" i="8"/>
  <c r="BA2" i="7" s="1"/>
  <c r="D55" i="8"/>
  <c r="BB2" i="7" s="1"/>
  <c r="AK2" i="7"/>
  <c r="D40" i="8"/>
  <c r="D38" i="8"/>
  <c r="AP2" i="7"/>
  <c r="D41" i="8"/>
  <c r="AN2" i="7" s="1"/>
  <c r="BI2" i="7"/>
  <c r="D61" i="8"/>
  <c r="BH2" i="7" s="1"/>
  <c r="D60" i="8"/>
  <c r="BG2" i="7" s="1"/>
  <c r="D53" i="8"/>
  <c r="AZ2" i="7" s="1"/>
  <c r="D52" i="8"/>
  <c r="D42" i="8"/>
  <c r="AO2" i="7" s="1"/>
  <c r="D36" i="8"/>
  <c r="AI2" i="7" s="1"/>
  <c r="D56" i="8"/>
  <c r="BC2" i="7" s="1"/>
  <c r="D58" i="8"/>
  <c r="BE2" i="7" s="1"/>
  <c r="AR2" i="7"/>
  <c r="D51" i="8"/>
  <c r="AX2" i="7" s="1"/>
  <c r="D49" i="8"/>
  <c r="AV2" i="7" s="1"/>
  <c r="D48" i="8"/>
  <c r="D37" i="8"/>
  <c r="AJ2" i="7" s="1"/>
  <c r="D39" i="8"/>
  <c r="AL2" i="7" s="1"/>
  <c r="D57" i="8"/>
  <c r="BD2" i="7" s="1"/>
  <c r="AQ2" i="7"/>
  <c r="D59" i="8"/>
  <c r="BF2" i="7" s="1"/>
  <c r="D7" i="8"/>
  <c r="F2" i="7" s="1"/>
  <c r="D31" i="8"/>
  <c r="AD2" i="7" s="1"/>
  <c r="D15" i="8"/>
  <c r="N2" i="7" s="1"/>
  <c r="D20" i="8"/>
  <c r="S2" i="7" s="1"/>
  <c r="D9" i="8"/>
  <c r="H2" i="7" s="1"/>
  <c r="D28" i="8"/>
  <c r="AA2" i="7" s="1"/>
  <c r="D14" i="8"/>
  <c r="M2" i="7" s="1"/>
  <c r="D27" i="8"/>
  <c r="Z2" i="7" s="1"/>
  <c r="D26" i="8"/>
  <c r="Y2" i="7" s="1"/>
  <c r="D32" i="8"/>
  <c r="AE2" i="7" s="1"/>
  <c r="D13" i="8"/>
  <c r="L2" i="7" s="1"/>
  <c r="D10" i="8"/>
  <c r="I2" i="7" s="1"/>
  <c r="D8" i="8"/>
  <c r="G2" i="7" s="1"/>
  <c r="D25" i="8"/>
  <c r="X2" i="7" s="1"/>
  <c r="D24" i="8"/>
  <c r="W2" i="7" s="1"/>
  <c r="D16" i="8"/>
  <c r="O2" i="7" s="1"/>
  <c r="D6" i="8"/>
  <c r="E2" i="7" s="1"/>
  <c r="D17" i="8"/>
  <c r="P2" i="7" s="1"/>
  <c r="D23" i="8"/>
  <c r="V2" i="7" s="1"/>
  <c r="D22" i="8"/>
  <c r="U2" i="7" s="1"/>
  <c r="D18" i="8"/>
  <c r="Q2" i="7" s="1"/>
  <c r="D19" i="8"/>
  <c r="R2" i="7" s="1"/>
  <c r="D12" i="8"/>
  <c r="K2" i="7" s="1"/>
  <c r="D30" i="8"/>
  <c r="AC2" i="7" s="1"/>
  <c r="D11" i="8"/>
  <c r="J2" i="7" s="1"/>
  <c r="D29" i="8"/>
  <c r="AB2" i="7" s="1"/>
  <c r="AM2" i="7"/>
  <c r="BN2" i="7"/>
  <c r="BP2" i="7"/>
  <c r="AU2" i="7"/>
  <c r="AY2" i="7"/>
  <c r="T2" i="7"/>
  <c r="G247" i="10"/>
  <c r="G230" i="10"/>
  <c r="G198" i="10"/>
  <c r="G244" i="10"/>
  <c r="G95" i="9"/>
  <c r="H95" i="9" s="1"/>
  <c r="G71" i="9"/>
  <c r="H71" i="9" s="1"/>
  <c r="H61" i="9" a="1"/>
  <c r="H61" i="9" s="1"/>
  <c r="G229" i="9"/>
  <c r="G248" i="9" s="1"/>
  <c r="H211" i="9" a="1"/>
  <c r="H211" i="9" s="1"/>
  <c r="G55" i="9"/>
  <c r="G239" i="9" s="1"/>
  <c r="G107" i="9" a="1"/>
  <c r="G107" i="9" s="1"/>
  <c r="H107" i="9" s="1"/>
  <c r="H123" i="9" a="1"/>
  <c r="H123" i="9" s="1"/>
  <c r="G40" i="9" a="1"/>
  <c r="G40" i="9" s="1"/>
  <c r="H40" i="9" s="1"/>
  <c r="G61" i="9" a="1"/>
  <c r="G61" i="9" s="1"/>
  <c r="G88" i="9" a="1"/>
  <c r="G88" i="9" s="1"/>
  <c r="H88" i="9" s="1"/>
  <c r="G24" i="9"/>
  <c r="G236" i="9" s="1"/>
  <c r="H166" i="9" a="1"/>
  <c r="H166" i="9" s="1"/>
  <c r="E251" i="10"/>
  <c r="E255" i="10" s="1"/>
  <c r="G196" i="9"/>
  <c r="E252" i="9"/>
  <c r="G166" i="9" a="1"/>
  <c r="G166" i="9" s="1"/>
  <c r="G197" i="9" s="1"/>
  <c r="G245" i="9" s="1"/>
  <c r="G211" i="9" a="1"/>
  <c r="G211" i="9" s="1"/>
  <c r="G228" i="9" s="1"/>
  <c r="G123" i="9" a="1"/>
  <c r="G123" i="9" s="1"/>
  <c r="G135" i="10" l="1"/>
  <c r="G251" i="10"/>
  <c r="D63" i="8" s="1"/>
  <c r="G56" i="10"/>
  <c r="G241" i="10"/>
  <c r="BJ2" i="7"/>
  <c r="G250" i="10"/>
  <c r="D64" i="8" s="1"/>
  <c r="G54" i="9"/>
  <c r="G238" i="9" s="1"/>
  <c r="G25" i="9"/>
  <c r="G134" i="9"/>
  <c r="G242" i="9" s="1"/>
  <c r="G251" i="9" s="1"/>
  <c r="D33" i="8" s="1"/>
  <c r="G133" i="9"/>
  <c r="E252" i="10"/>
  <c r="G247" i="9"/>
  <c r="G230" i="9"/>
  <c r="G198" i="9"/>
  <c r="G244" i="9"/>
  <c r="G99" i="4"/>
  <c r="H187" i="4" a="1"/>
  <c r="H187" i="4" s="1"/>
  <c r="G187" i="4" a="1"/>
  <c r="G187" i="4" s="1"/>
  <c r="H131" i="4"/>
  <c r="G124" i="4"/>
  <c r="G125" i="4"/>
  <c r="G127" i="4"/>
  <c r="G128" i="4"/>
  <c r="G129" i="4"/>
  <c r="G130" i="4"/>
  <c r="H148" i="4"/>
  <c r="H149" i="4"/>
  <c r="H147" i="4"/>
  <c r="H142" i="4"/>
  <c r="H112" i="4"/>
  <c r="G72" i="4"/>
  <c r="G63" i="4"/>
  <c r="G66" i="4"/>
  <c r="G67" i="4"/>
  <c r="G68" i="4"/>
  <c r="G64" i="4"/>
  <c r="G65" i="4"/>
  <c r="G9" i="4"/>
  <c r="H140" i="4"/>
  <c r="E251" i="4"/>
  <c r="AF2" i="7" l="1"/>
  <c r="G254" i="10"/>
  <c r="BK2" i="7"/>
  <c r="G255" i="10"/>
  <c r="D65" i="8" s="1"/>
  <c r="G56" i="9"/>
  <c r="G135" i="9"/>
  <c r="G241" i="9"/>
  <c r="G250" i="9" s="1"/>
  <c r="D34" i="8" s="1"/>
  <c r="H61" i="4" a="1"/>
  <c r="H61" i="4" s="1"/>
  <c r="H123" i="4" a="1"/>
  <c r="H123" i="4" s="1"/>
  <c r="G123" i="4" a="1"/>
  <c r="G123" i="4" s="1"/>
  <c r="G61" i="4" a="1"/>
  <c r="G61" i="4" s="1"/>
  <c r="E250" i="4"/>
  <c r="G254" i="9" l="1"/>
  <c r="AG2" i="7"/>
  <c r="C65" i="8"/>
  <c r="BL1" i="7" s="1"/>
  <c r="C64" i="8"/>
  <c r="BK1" i="7" s="1"/>
  <c r="C72" i="8"/>
  <c r="BS1" i="7" s="1"/>
  <c r="C80" i="8"/>
  <c r="CA1" i="7" s="1"/>
  <c r="C88" i="8"/>
  <c r="CI1" i="7" s="1"/>
  <c r="BL2" i="7"/>
  <c r="C70" i="8"/>
  <c r="BQ1" i="7" s="1"/>
  <c r="C91" i="8"/>
  <c r="CL1" i="7" s="1"/>
  <c r="C82" i="8"/>
  <c r="CC1" i="7" s="1"/>
  <c r="C92" i="8"/>
  <c r="CM1" i="7" s="1"/>
  <c r="C66" i="8"/>
  <c r="BM1" i="7" s="1"/>
  <c r="C87" i="8"/>
  <c r="CH1" i="7" s="1"/>
  <c r="C78" i="8"/>
  <c r="BY1" i="7" s="1"/>
  <c r="C69" i="8"/>
  <c r="BP1" i="7" s="1"/>
  <c r="C83" i="8"/>
  <c r="CD1" i="7" s="1"/>
  <c r="C74" i="8"/>
  <c r="BU1" i="7" s="1"/>
  <c r="C75" i="8"/>
  <c r="BV1" i="7" s="1"/>
  <c r="C67" i="8"/>
  <c r="BN1" i="7" s="1"/>
  <c r="C79" i="8"/>
  <c r="BZ1" i="7" s="1"/>
  <c r="C71" i="8"/>
  <c r="BR1" i="7" s="1"/>
  <c r="C90" i="8"/>
  <c r="CK1" i="7" s="1"/>
  <c r="C76" i="8"/>
  <c r="BW1" i="7" s="1"/>
  <c r="C68" i="8"/>
  <c r="BO1" i="7" s="1"/>
  <c r="C77" i="8"/>
  <c r="BX1" i="7" s="1"/>
  <c r="C85" i="8"/>
  <c r="CF1" i="7" s="1"/>
  <c r="C73" i="8"/>
  <c r="BT1" i="7" s="1"/>
  <c r="C84" i="8"/>
  <c r="CE1" i="7" s="1"/>
  <c r="C63" i="8"/>
  <c r="BJ1" i="7" s="1"/>
  <c r="C89" i="8"/>
  <c r="CJ1" i="7" s="1"/>
  <c r="C86" i="8"/>
  <c r="CG1" i="7" s="1"/>
  <c r="C81" i="8"/>
  <c r="CB1" i="7" s="1"/>
  <c r="G255" i="9"/>
  <c r="D35" i="8" s="1"/>
  <c r="E248" i="4"/>
  <c r="E247" i="4"/>
  <c r="E242" i="4"/>
  <c r="E241" i="4"/>
  <c r="E239" i="4"/>
  <c r="E238" i="4"/>
  <c r="E236" i="4"/>
  <c r="E235" i="4"/>
  <c r="E196" i="4"/>
  <c r="E244" i="4" s="1"/>
  <c r="AH2" i="7" l="1"/>
  <c r="C35" i="8"/>
  <c r="AH1" i="7" s="1"/>
  <c r="C43" i="8"/>
  <c r="AP1" i="7" s="1"/>
  <c r="C51" i="8"/>
  <c r="AX1" i="7" s="1"/>
  <c r="C59" i="8"/>
  <c r="BF1" i="7" s="1"/>
  <c r="C40" i="8"/>
  <c r="AM1" i="7" s="1"/>
  <c r="C48" i="8"/>
  <c r="AU1" i="7" s="1"/>
  <c r="C56" i="8"/>
  <c r="BC1" i="7" s="1"/>
  <c r="C36" i="8"/>
  <c r="AI1" i="7" s="1"/>
  <c r="C44" i="8"/>
  <c r="AQ1" i="7" s="1"/>
  <c r="C52" i="8"/>
  <c r="AY1" i="7" s="1"/>
  <c r="C60" i="8"/>
  <c r="BG1" i="7" s="1"/>
  <c r="C39" i="8"/>
  <c r="AL1" i="7" s="1"/>
  <c r="C47" i="8"/>
  <c r="AT1" i="7" s="1"/>
  <c r="C55" i="8"/>
  <c r="BB1" i="7" s="1"/>
  <c r="C33" i="8"/>
  <c r="AF1" i="7" s="1"/>
  <c r="C37" i="8"/>
  <c r="AJ1" i="7" s="1"/>
  <c r="C45" i="8"/>
  <c r="AR1" i="7" s="1"/>
  <c r="C53" i="8"/>
  <c r="AZ1" i="7" s="1"/>
  <c r="C61" i="8"/>
  <c r="BH1" i="7" s="1"/>
  <c r="C38" i="8"/>
  <c r="AK1" i="7" s="1"/>
  <c r="C46" i="8"/>
  <c r="AS1" i="7" s="1"/>
  <c r="C54" i="8"/>
  <c r="BA1" i="7" s="1"/>
  <c r="C62" i="8"/>
  <c r="BI1" i="7" s="1"/>
  <c r="C41" i="8"/>
  <c r="AN1" i="7" s="1"/>
  <c r="C49" i="8"/>
  <c r="AV1" i="7" s="1"/>
  <c r="C57" i="8"/>
  <c r="BD1" i="7" s="1"/>
  <c r="C34" i="8"/>
  <c r="AG1" i="7" s="1"/>
  <c r="C42" i="8"/>
  <c r="AO1" i="7" s="1"/>
  <c r="C50" i="8"/>
  <c r="AW1" i="7" s="1"/>
  <c r="C58" i="8"/>
  <c r="BE1" i="7" s="1"/>
  <c r="G76" i="4"/>
  <c r="H119" i="4"/>
  <c r="H117" i="4"/>
  <c r="H86" i="4"/>
  <c r="G77" i="4"/>
  <c r="G75" i="4"/>
  <c r="G71" i="4" s="1"/>
  <c r="H52" i="4"/>
  <c r="H37" i="4"/>
  <c r="H32" i="4"/>
  <c r="H31" i="4"/>
  <c r="H30" i="4"/>
  <c r="H163" i="4" l="1"/>
  <c r="H146" i="4"/>
  <c r="H118" i="4"/>
  <c r="H80" i="4"/>
  <c r="H79" i="4"/>
  <c r="H96" i="4"/>
  <c r="H98" i="4"/>
  <c r="G98" i="4" s="1"/>
  <c r="H87" i="4"/>
  <c r="H83" i="4"/>
  <c r="H81" i="4"/>
  <c r="H82" i="4"/>
  <c r="H74" i="4"/>
  <c r="H48" i="4"/>
  <c r="G226" i="4" l="1"/>
  <c r="G225" i="4"/>
  <c r="G224" i="4"/>
  <c r="G223" i="4"/>
  <c r="G222" i="4"/>
  <c r="G221" i="4"/>
  <c r="G213" i="4"/>
  <c r="G214" i="4"/>
  <c r="G215" i="4"/>
  <c r="G216" i="4"/>
  <c r="G217" i="4"/>
  <c r="G218" i="4"/>
  <c r="G212" i="4"/>
  <c r="H208" i="4"/>
  <c r="H207" i="4"/>
  <c r="H206" i="4"/>
  <c r="G208" i="4"/>
  <c r="G207" i="4"/>
  <c r="H203" i="4"/>
  <c r="G203" i="4"/>
  <c r="H194" i="4"/>
  <c r="H193" i="4"/>
  <c r="H192" i="4"/>
  <c r="H184" i="4"/>
  <c r="H183" i="4"/>
  <c r="H182" i="4"/>
  <c r="G184" i="4"/>
  <c r="G183" i="4"/>
  <c r="G182" i="4"/>
  <c r="H179" i="4"/>
  <c r="H178" i="4"/>
  <c r="H177" i="4"/>
  <c r="G179" i="4"/>
  <c r="H174" i="4"/>
  <c r="H173" i="4"/>
  <c r="H172" i="4"/>
  <c r="G174" i="4"/>
  <c r="G169" i="4"/>
  <c r="G168" i="4"/>
  <c r="G167" i="4"/>
  <c r="H162" i="4"/>
  <c r="G162" i="4"/>
  <c r="G159" i="4"/>
  <c r="G158" i="4"/>
  <c r="G157" i="4"/>
  <c r="G156" i="4"/>
  <c r="G155" i="4"/>
  <c r="H159" i="4"/>
  <c r="H158" i="4"/>
  <c r="H157" i="4"/>
  <c r="H156" i="4"/>
  <c r="H155" i="4"/>
  <c r="H154" i="4"/>
  <c r="H153" i="4"/>
  <c r="H152" i="4"/>
  <c r="G145" i="4"/>
  <c r="H141" i="4"/>
  <c r="H145" i="4"/>
  <c r="G142" i="4"/>
  <c r="G141" i="4"/>
  <c r="G131" i="4"/>
  <c r="H120" i="4"/>
  <c r="G120" i="4"/>
  <c r="G119" i="4"/>
  <c r="G117" i="4"/>
  <c r="G114" i="4"/>
  <c r="G113" i="4"/>
  <c r="G112" i="4"/>
  <c r="G110" i="4"/>
  <c r="G109" i="4"/>
  <c r="G108" i="4"/>
  <c r="G106" i="4"/>
  <c r="G105" i="4"/>
  <c r="G104" i="4"/>
  <c r="G97" i="4"/>
  <c r="G96" i="4"/>
  <c r="H114" i="4"/>
  <c r="H113" i="4"/>
  <c r="H106" i="4"/>
  <c r="H105" i="4"/>
  <c r="H104" i="4"/>
  <c r="H99" i="4"/>
  <c r="H97" i="4"/>
  <c r="G92" i="4"/>
  <c r="G91" i="4"/>
  <c r="G90" i="4"/>
  <c r="G89" i="4"/>
  <c r="G87" i="4"/>
  <c r="G86" i="4"/>
  <c r="H92" i="4"/>
  <c r="G83" i="4"/>
  <c r="G82" i="4"/>
  <c r="G81" i="4"/>
  <c r="G80" i="4"/>
  <c r="G79" i="4"/>
  <c r="H72" i="4"/>
  <c r="G74" i="4"/>
  <c r="G73" i="4"/>
  <c r="H50" i="4"/>
  <c r="G50" i="4"/>
  <c r="H36" i="4"/>
  <c r="H35" i="4"/>
  <c r="G45" i="4"/>
  <c r="G44" i="4"/>
  <c r="G43" i="4"/>
  <c r="G42" i="4"/>
  <c r="G37" i="4"/>
  <c r="G35" i="4"/>
  <c r="G36" i="4"/>
  <c r="G31" i="4"/>
  <c r="G32" i="4"/>
  <c r="G30" i="4"/>
  <c r="H21" i="4"/>
  <c r="H20" i="4"/>
  <c r="H19" i="4"/>
  <c r="H14" i="4"/>
  <c r="H10" i="4"/>
  <c r="H9" i="4"/>
  <c r="G21" i="4"/>
  <c r="G20" i="4"/>
  <c r="G19" i="4"/>
  <c r="G14" i="4"/>
  <c r="G10" i="4"/>
  <c r="G88" i="4" l="1" a="1"/>
  <c r="G88" i="4" s="1"/>
  <c r="H88" i="4" s="1"/>
  <c r="G107" i="4" a="1"/>
  <c r="G107" i="4" s="1"/>
  <c r="G95" i="4"/>
  <c r="H95" i="4" s="1"/>
  <c r="G211" i="4" a="1"/>
  <c r="G211" i="4" s="1"/>
  <c r="H211" i="4" a="1"/>
  <c r="H211" i="4" s="1"/>
  <c r="H166" i="4" a="1"/>
  <c r="H166" i="4" s="1"/>
  <c r="G166" i="4" a="1"/>
  <c r="G166" i="4" s="1"/>
  <c r="G229" i="4"/>
  <c r="G24" i="4"/>
  <c r="G206" i="4" l="1"/>
  <c r="G228" i="4" s="1"/>
  <c r="G230" i="4" s="1"/>
  <c r="G235" i="4"/>
  <c r="G194" i="4"/>
  <c r="G193" i="4"/>
  <c r="G192" i="4"/>
  <c r="G178" i="4"/>
  <c r="G177" i="4"/>
  <c r="G172" i="4"/>
  <c r="G173" i="4"/>
  <c r="G163" i="4"/>
  <c r="G146" i="4"/>
  <c r="G140" i="4"/>
  <c r="H222" i="4"/>
  <c r="H223" i="4"/>
  <c r="H224" i="4"/>
  <c r="H225" i="4"/>
  <c r="H226" i="4"/>
  <c r="H221" i="4"/>
  <c r="G134" i="4"/>
  <c r="G118" i="4"/>
  <c r="G52" i="4"/>
  <c r="G48" i="4"/>
  <c r="G55" i="4" s="1"/>
  <c r="G197" i="4" l="1"/>
  <c r="G196" i="4"/>
  <c r="H107" i="4"/>
  <c r="H71" i="4"/>
  <c r="G111" i="4"/>
  <c r="H111" i="4" s="1"/>
  <c r="G100" i="4"/>
  <c r="G101" i="4" s="1"/>
  <c r="G102" i="4" s="1"/>
  <c r="G103" i="4" s="1"/>
  <c r="G133" i="4" l="1"/>
  <c r="G241" i="4" s="1"/>
  <c r="G242" i="4"/>
  <c r="G247" i="4"/>
  <c r="G248" i="4"/>
  <c r="G40" i="4" a="1"/>
  <c r="G40" i="4" s="1"/>
  <c r="G54" i="4" s="1"/>
  <c r="G56" i="4" s="1"/>
  <c r="H40" i="4" l="1"/>
  <c r="G238" i="4"/>
  <c r="G135" i="4"/>
  <c r="G244" i="4"/>
  <c r="G198" i="4"/>
  <c r="G245" i="4"/>
  <c r="G239" i="4"/>
  <c r="E230" i="4"/>
  <c r="E135" i="4"/>
  <c r="E56" i="4"/>
  <c r="E25" i="4"/>
  <c r="G250" i="4" l="1"/>
  <c r="D4" i="8" l="1"/>
  <c r="C2" i="7" s="1"/>
  <c r="G254" i="4"/>
  <c r="G25" i="4"/>
  <c r="G236" i="4"/>
  <c r="G251" i="4" s="1"/>
  <c r="D3" i="8" l="1"/>
  <c r="B2" i="7" s="1"/>
  <c r="G255" i="4"/>
  <c r="E197" i="4"/>
  <c r="E245" i="4" s="1"/>
  <c r="D5" i="8" l="1"/>
  <c r="D2" i="7" s="1"/>
  <c r="E252" i="4"/>
  <c r="E25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<sst xmlns="http://schemas.openxmlformats.org/spreadsheetml/2006/main" count="4479" uniqueCount="719">
  <si>
    <t>Vlaams Infrastructuurfonds voor Persoonsgebonden Aangelegenheden (VIPA)</t>
  </si>
  <si>
    <t>Ellipsgebouw</t>
  </si>
  <si>
    <t>Dossier nummer</t>
  </si>
  <si>
    <t>Koning Albert II-laan 35 bus 34, 1030 BRUSSEL</t>
  </si>
  <si>
    <t>Het dossier nummer dient ingevuld te worden door de bevoegde instantie.</t>
  </si>
  <si>
    <t>Tel. 02 553 32 41 – Fax 02 553 34 80</t>
  </si>
  <si>
    <t>E-mail: vipa@vlaanderen.be</t>
  </si>
  <si>
    <t>Waarvoor dient dit document?</t>
  </si>
  <si>
    <t>Met dit document bezorgt de aanvrager het Vlaams Infrastructuurfonds voor Persoonsgebonden Aangelegenheden (VIPA) de lijst van alle VIPA-criteria duurzaamheid waaraan het project voldoet zodat het VIPA de duurzaamheid van het project kan beoordelen.</t>
  </si>
  <si>
    <t>Aan wie bezorgt u dit document?</t>
  </si>
  <si>
    <t xml:space="preserve">Upload dit document bij het indienen van het dossier in het E-loket van het VIPA. De indiening van de subsidieaanvraag gebeurt digitaal m.u.v. de plannen die zowel digitaal als in tweevoud op papier worden bezorgd. </t>
  </si>
  <si>
    <t>Hoe gebruikt u dit document?</t>
  </si>
  <si>
    <t xml:space="preserve">VIPA criteria duurzaamheid </t>
  </si>
  <si>
    <t>Thema</t>
  </si>
  <si>
    <t>Criterium</t>
  </si>
  <si>
    <t xml:space="preserve">Deeleis </t>
  </si>
  <si>
    <t>Verplicht / vrij</t>
  </si>
  <si>
    <t>Minimaal prestatieniveau of voldaan</t>
  </si>
  <si>
    <t xml:space="preserve">Criteria project </t>
  </si>
  <si>
    <t>Behaald prestatieniveau</t>
  </si>
  <si>
    <t>DEEL I: BASISPRINCIPES</t>
  </si>
  <si>
    <t>CON 1: Duurzaam concept</t>
  </si>
  <si>
    <t>CON 1.1</t>
  </si>
  <si>
    <t>Duurzaam ruimtegebruik: pas de principes van de Trias toponoma toe</t>
  </si>
  <si>
    <t xml:space="preserve">Verplicht </t>
  </si>
  <si>
    <t>Voldaan</t>
  </si>
  <si>
    <t>CON 1.2</t>
  </si>
  <si>
    <t>Pas de principes van climate responsive design en de Penta Energetica toe</t>
  </si>
  <si>
    <t>Verplicht</t>
  </si>
  <si>
    <t>A</t>
  </si>
  <si>
    <t>Keep it warm</t>
  </si>
  <si>
    <t>B</t>
  </si>
  <si>
    <t>Keep it cool</t>
  </si>
  <si>
    <t>C</t>
  </si>
  <si>
    <t xml:space="preserve">Turn of the light </t>
  </si>
  <si>
    <t>CON 1.3</t>
  </si>
  <si>
    <t>Pas de principes van Healthy Design en Reduce, reuse, recyle toe</t>
  </si>
  <si>
    <t>Healthy design</t>
  </si>
  <si>
    <t>Reduce, reuse, recycle</t>
  </si>
  <si>
    <t>PRO 1: Geïntegreerd proces</t>
  </si>
  <si>
    <t>PRO 1.1</t>
  </si>
  <si>
    <t>Multidisciplinair ontwerpteam</t>
  </si>
  <si>
    <t>PRO 1.2</t>
  </si>
  <si>
    <t xml:space="preserve">Programma van eisen als leidraad </t>
  </si>
  <si>
    <t>PRO 1.3</t>
  </si>
  <si>
    <t>Duurzaamheid als ontwerpprincipe doorheen alle fasen van het ontwerp- en bouwtraject</t>
  </si>
  <si>
    <t>PROCES</t>
  </si>
  <si>
    <t>aantal vrije</t>
  </si>
  <si>
    <t>aantal verplichte</t>
  </si>
  <si>
    <t>DEEL II: SITE</t>
  </si>
  <si>
    <t>MOB 1</t>
  </si>
  <si>
    <t>Bereikbaarheid van de site</t>
  </si>
  <si>
    <t>MOB 1.1</t>
  </si>
  <si>
    <t>Met het openbaar vervoer</t>
  </si>
  <si>
    <t>Goed</t>
  </si>
  <si>
    <t>MOB 1.1 Uitstekend</t>
  </si>
  <si>
    <t>MOB 1.1 Beter</t>
  </si>
  <si>
    <t>MOB 1.1 Goed</t>
  </si>
  <si>
    <t>MOB 1.1 Matig</t>
  </si>
  <si>
    <t>MOB 1.2</t>
  </si>
  <si>
    <t>Met de fiets</t>
  </si>
  <si>
    <t>MOB 1.2 Uitstekend</t>
  </si>
  <si>
    <t>MOB 1.2 Beter</t>
  </si>
  <si>
    <t>MOB 1.2 Goed</t>
  </si>
  <si>
    <t>MOB 1.3</t>
  </si>
  <si>
    <t>Te voet</t>
  </si>
  <si>
    <t>MOB 1.3 Uitstekend</t>
  </si>
  <si>
    <t>MOB 1.3 Beter</t>
  </si>
  <si>
    <t>MOB 1.3 Goed</t>
  </si>
  <si>
    <t>MA 1</t>
  </si>
  <si>
    <t>Maatschappelijke kwaliteit - Ruimtelijke Kwaliteit</t>
  </si>
  <si>
    <t>MA 1.1</t>
  </si>
  <si>
    <t>Aftoetsing aan beleidskader ruimtelijke structuur</t>
  </si>
  <si>
    <t>MA 1.2</t>
  </si>
  <si>
    <t>Inventaris van de bestaande netwerken</t>
  </si>
  <si>
    <t>MA 1.3</t>
  </si>
  <si>
    <t>Potentiële synergieën met de omgeving en versterking van de ruimtelijke kwaliteit</t>
  </si>
  <si>
    <t>Beter</t>
  </si>
  <si>
    <t>MA13 uit</t>
  </si>
  <si>
    <t>MA13 beter</t>
  </si>
  <si>
    <t>MA13 goed</t>
  </si>
  <si>
    <t>MA 2</t>
  </si>
  <si>
    <t>Maatschappelijke kwaliteit - Bodem- en ruimtegebruik</t>
  </si>
  <si>
    <t>Bodem- en ruimtegebruik</t>
  </si>
  <si>
    <t xml:space="preserve">Vrij </t>
  </si>
  <si>
    <t>MA 2.1</t>
  </si>
  <si>
    <t>Biologische waarde terrein</t>
  </si>
  <si>
    <t>MA 2.2</t>
  </si>
  <si>
    <t>Bodemgebruik</t>
  </si>
  <si>
    <t>MA 2.3</t>
  </si>
  <si>
    <t>Brownfield</t>
  </si>
  <si>
    <t>MA 2.4</t>
  </si>
  <si>
    <t>Gebruik van gesaneerde vervuilde gronden</t>
  </si>
  <si>
    <t>MA 2.5</t>
  </si>
  <si>
    <t>Hergebruik van de bestaande bouwing</t>
  </si>
  <si>
    <t>MIL 1</t>
  </si>
  <si>
    <t>Milieutechnische kwaliteit - Overstromingsrisico</t>
  </si>
  <si>
    <t/>
  </si>
  <si>
    <t>Overstromingsrisico</t>
  </si>
  <si>
    <t>MIL 1.3 Uitstekend vla</t>
  </si>
  <si>
    <t>MIL 1.3 Beter vla</t>
  </si>
  <si>
    <t>MIL 1.3 Goed vla</t>
  </si>
  <si>
    <t>MIL 1.3 Uitstekend bru</t>
  </si>
  <si>
    <t>MIL 1.3 Beter bru</t>
  </si>
  <si>
    <t>MIL 1.3 Goed bru</t>
  </si>
  <si>
    <t>MIL 2</t>
  </si>
  <si>
    <t>Milieutechnische kwaliteit - Buitenluchtkwaliteit</t>
  </si>
  <si>
    <t>Stikstofconcentratie NO2</t>
  </si>
  <si>
    <t>MIL 2 Uitstekend</t>
  </si>
  <si>
    <t>MIL 2 Beter</t>
  </si>
  <si>
    <t>MIL 2 Goed</t>
  </si>
  <si>
    <t>MIL 3</t>
  </si>
  <si>
    <t>Milieutechnische kwaliteit - Buitengeluid</t>
  </si>
  <si>
    <t>Geluidsniveau LAeq</t>
  </si>
  <si>
    <t>MIL 3 Uitstekend</t>
  </si>
  <si>
    <t>MIL 3 Beter</t>
  </si>
  <si>
    <t>MIL 3 Goed</t>
  </si>
  <si>
    <t>SITE</t>
  </si>
  <si>
    <t>DEEL III [A]: GEBOUW - people</t>
  </si>
  <si>
    <t>BIN 1</t>
  </si>
  <si>
    <t>Akoestiek</t>
  </si>
  <si>
    <t>BIN1 uitstekend</t>
  </si>
  <si>
    <t>BIN1 beter</t>
  </si>
  <si>
    <t>BIN1 goed</t>
  </si>
  <si>
    <t>BIN 1.1</t>
  </si>
  <si>
    <t>Luchtgeluidsisolatie</t>
  </si>
  <si>
    <t>BIN 1.2</t>
  </si>
  <si>
    <t>Contactgeluidsisolatie</t>
  </si>
  <si>
    <t>BIN 1.3</t>
  </si>
  <si>
    <t>Gevelgeluidsisolatie</t>
  </si>
  <si>
    <t>BIN 1.4</t>
  </si>
  <si>
    <t>Installatielawaai</t>
  </si>
  <si>
    <t>BIN 1.5</t>
  </si>
  <si>
    <t>Ruimteakoestiek (nagalm)</t>
  </si>
  <si>
    <t>BIN 1.6</t>
  </si>
  <si>
    <t xml:space="preserve">Geluiduitstraling naar de omgeving  </t>
  </si>
  <si>
    <t>BIN 1.7</t>
  </si>
  <si>
    <t>Buitengeluid in de onmiddellijke omgeving van het gebouw</t>
  </si>
  <si>
    <t>BIN 2</t>
  </si>
  <si>
    <t>Thermisch comfort</t>
  </si>
  <si>
    <t>BIN 2.1</t>
  </si>
  <si>
    <t xml:space="preserve">Zomercomfort </t>
  </si>
  <si>
    <t>Optie 1</t>
  </si>
  <si>
    <t>Zomercomfort</t>
  </si>
  <si>
    <t>BIN 2.1 opt1</t>
  </si>
  <si>
    <t xml:space="preserve">Zonwering </t>
  </si>
  <si>
    <t>BIN 2.1 opt1 A1</t>
  </si>
  <si>
    <t>BIN 2.1 opt1 A2</t>
  </si>
  <si>
    <t xml:space="preserve">Zomercomfort via dynamische simulatie </t>
  </si>
  <si>
    <t>BIN 2.1 opt1 B Uitstekend</t>
  </si>
  <si>
    <t>BIN 2.1 opt1 B Beter</t>
  </si>
  <si>
    <t>BIN 2.1 opt1 B Goed</t>
  </si>
  <si>
    <t>BIN 2.1 actief uitstekend</t>
  </si>
  <si>
    <t>BIN 2.1 actief beter</t>
  </si>
  <si>
    <t>BIN 2.1 actief goed</t>
  </si>
  <si>
    <t>Optie 2</t>
  </si>
  <si>
    <t xml:space="preserve">Zomercomfort - ontwerprichtlijnen </t>
  </si>
  <si>
    <t>BIN 2.1 opt2</t>
  </si>
  <si>
    <t>Zomercomfort algemeen</t>
  </si>
  <si>
    <t>BIN 2.1 opt2 A1</t>
  </si>
  <si>
    <t>BIN 2.1 opt2 A2</t>
  </si>
  <si>
    <t xml:space="preserve">Zomercomfort zorg (individuele kamers) </t>
  </si>
  <si>
    <t>BIN 2.1 opt2 B</t>
  </si>
  <si>
    <t>BIN 2.2</t>
  </si>
  <si>
    <t>Lokale thermische behaaglijkheid</t>
  </si>
  <si>
    <t>Verticale temperatuurgradiënt</t>
  </si>
  <si>
    <t>BIN22 A Uitstekend</t>
  </si>
  <si>
    <t>BIN22 A beter</t>
  </si>
  <si>
    <t>BIN22 A goed</t>
  </si>
  <si>
    <t>Vloertemperatuur</t>
  </si>
  <si>
    <t>BIN22 B Uitstekend</t>
  </si>
  <si>
    <t>BIN22 B beter</t>
  </si>
  <si>
    <t>BIN22 B goed</t>
  </si>
  <si>
    <t>Stralingsasymmetrie</t>
  </si>
  <si>
    <t>BIN22 C Uitstekend</t>
  </si>
  <si>
    <t>BIN22 C beter</t>
  </si>
  <si>
    <t>BIN22 C goed</t>
  </si>
  <si>
    <t xml:space="preserve">D </t>
  </si>
  <si>
    <t>Tocht</t>
  </si>
  <si>
    <t>BIN22 D Uitstekend</t>
  </si>
  <si>
    <t>BIN22 D beter</t>
  </si>
  <si>
    <t>BIN22 D goed</t>
  </si>
  <si>
    <t>BIN 2.3</t>
  </si>
  <si>
    <t>Relatieve luchtvochtigheid</t>
  </si>
  <si>
    <t>BIN23 Uitstekend</t>
  </si>
  <si>
    <t>BIN23 beter</t>
  </si>
  <si>
    <t>BIN23 goed</t>
  </si>
  <si>
    <t>BIN 3</t>
  </si>
  <si>
    <t>Binnenluchtkwaliteit</t>
  </si>
  <si>
    <t>BIN 3.1</t>
  </si>
  <si>
    <t>Klassen van de binnenluchtkwaliteit</t>
  </si>
  <si>
    <t xml:space="preserve">Uitstekend </t>
  </si>
  <si>
    <t>BIN31 Uitstekend</t>
  </si>
  <si>
    <t>BIN31 beter</t>
  </si>
  <si>
    <t>BIN31 goed</t>
  </si>
  <si>
    <t>BIN 3.2</t>
  </si>
  <si>
    <t>Voorkomen van vervuilings- en verontreinigingsbronnen</t>
  </si>
  <si>
    <t>BIN 32 Uitstekend</t>
  </si>
  <si>
    <t>BIN32 beter</t>
  </si>
  <si>
    <t>BIN32 goed</t>
  </si>
  <si>
    <t>BIN 3.3</t>
  </si>
  <si>
    <t>Beperken van de emissies van bouwproducten in het binnenmilieu</t>
  </si>
  <si>
    <t xml:space="preserve">Voldaan </t>
  </si>
  <si>
    <t>Ontwerpen naar een zeer laag emissief gebouw</t>
  </si>
  <si>
    <t>BIN 3.3 opt1</t>
  </si>
  <si>
    <t>Meting TVOS en formaldehyde</t>
  </si>
  <si>
    <t>BIN 3.3 opt2</t>
  </si>
  <si>
    <t>Optie 3</t>
  </si>
  <si>
    <t xml:space="preserve">Labels </t>
  </si>
  <si>
    <t>BIN 3.3 opt3</t>
  </si>
  <si>
    <t>BIN 3.4</t>
  </si>
  <si>
    <t>Openen van ramen</t>
  </si>
  <si>
    <t>BIN 4</t>
  </si>
  <si>
    <t>Visueel comfort</t>
  </si>
  <si>
    <t>BIN 4.1</t>
  </si>
  <si>
    <t xml:space="preserve">Daglichttoetreding </t>
  </si>
  <si>
    <t>Uitstekend</t>
  </si>
  <si>
    <t>BIN41 Uitstekend</t>
  </si>
  <si>
    <t>BIN41 beter</t>
  </si>
  <si>
    <t>BIN41 goed</t>
  </si>
  <si>
    <t>Daglichttoetreding - ontwerprichtlijn</t>
  </si>
  <si>
    <t>BIN 4.1 opt2</t>
  </si>
  <si>
    <t>BIN 4.2</t>
  </si>
  <si>
    <t>Verblinding</t>
  </si>
  <si>
    <t>BIN 4.2 Uitstekend</t>
  </si>
  <si>
    <t>BIN 4.2 beter</t>
  </si>
  <si>
    <t>BIN 4.2 goed</t>
  </si>
  <si>
    <t>BIN 4.2 geen</t>
  </si>
  <si>
    <t>BIN 4.3</t>
  </si>
  <si>
    <t xml:space="preserve">Basiseisen werkplekverlichting </t>
  </si>
  <si>
    <t>Verlichtingsniveau</t>
  </si>
  <si>
    <t>BIN 4.3 A</t>
  </si>
  <si>
    <t>Uniformiteit</t>
  </si>
  <si>
    <t>BIN 4.3 B</t>
  </si>
  <si>
    <t>UGR</t>
  </si>
  <si>
    <t>BIN 4.3 C</t>
  </si>
  <si>
    <t>D</t>
  </si>
  <si>
    <t>Kleurweergave</t>
  </si>
  <si>
    <t>BIN 4.3 D</t>
  </si>
  <si>
    <t>BIN 4.4</t>
  </si>
  <si>
    <t>(Uit)Zicht</t>
  </si>
  <si>
    <t>BIN 4.5</t>
  </si>
  <si>
    <t>Zonlichttoetreding</t>
  </si>
  <si>
    <t>BIN 4.6</t>
  </si>
  <si>
    <t>Zicht naar buiten bij gesloten zonwering</t>
  </si>
  <si>
    <t>BIN 4.7</t>
  </si>
  <si>
    <t>Aanvullende maatregelen voor goed visueel comfort</t>
  </si>
  <si>
    <t>Betere kleurweergave kunstlicht</t>
  </si>
  <si>
    <t>BIN 4.7 A</t>
  </si>
  <si>
    <t>Kleurtemperatuur kunstlicht</t>
  </si>
  <si>
    <t>BIN 4.7 B</t>
  </si>
  <si>
    <t>Glaskwaliteit i.f.v. kleurweergave</t>
  </si>
  <si>
    <t>BIN 4.7 C</t>
  </si>
  <si>
    <t>BIN 4.8</t>
  </si>
  <si>
    <t>Visueel contact met de buitenomgeving en daglichttoetreding</t>
  </si>
  <si>
    <t>Ongehinderd visueel contact - verblijfsruimten</t>
  </si>
  <si>
    <t>BIN 4.8 A</t>
  </si>
  <si>
    <t>Visueel contact - personeelsruimten</t>
  </si>
  <si>
    <t>BIN 4.8 B</t>
  </si>
  <si>
    <t>Daglicht (secundaire ruimten)</t>
  </si>
  <si>
    <t>BIN 4.8 C</t>
  </si>
  <si>
    <t>SOC 3</t>
  </si>
  <si>
    <t>Integrale toegankelijkheid</t>
  </si>
  <si>
    <t>SOC 3.1</t>
  </si>
  <si>
    <t xml:space="preserve">Advies toegankelijkheid </t>
  </si>
  <si>
    <t>SOC 3.2</t>
  </si>
  <si>
    <t>Graad van integrale toegankelijkheid: checklist</t>
  </si>
  <si>
    <t>Vrij</t>
  </si>
  <si>
    <t>SOC32 Uitstekend</t>
  </si>
  <si>
    <t>SOC32 beter</t>
  </si>
  <si>
    <t>SOC32 goed</t>
  </si>
  <si>
    <t>SOC 3.3</t>
  </si>
  <si>
    <t>Begeleidingstraject met een onafhankelijk toegankelijkheidsadviseur</t>
  </si>
  <si>
    <t>SOC 3.4</t>
  </si>
  <si>
    <t>Label toegankelijk kantoorgebouw A+ of A++</t>
  </si>
  <si>
    <t>GEB 1</t>
  </si>
  <si>
    <t>Invloed van de gebruiker</t>
  </si>
  <si>
    <t>GEB 1.1</t>
  </si>
  <si>
    <t>Invloedmogelijkheden</t>
  </si>
  <si>
    <t>GEB11 Uitstekend</t>
  </si>
  <si>
    <t>GEB11 beter</t>
  </si>
  <si>
    <t>GEB11 goed</t>
  </si>
  <si>
    <t>Zonwering</t>
  </si>
  <si>
    <t>Zonwering A</t>
  </si>
  <si>
    <t>Zonwering B</t>
  </si>
  <si>
    <t>Verblinding A</t>
  </si>
  <si>
    <t>Verblinding B</t>
  </si>
  <si>
    <t>Temperatuur winter</t>
  </si>
  <si>
    <t>Temp a</t>
  </si>
  <si>
    <t>Temp B</t>
  </si>
  <si>
    <t>Temp C</t>
  </si>
  <si>
    <t>Temperatuur zomer</t>
  </si>
  <si>
    <t>E</t>
  </si>
  <si>
    <t>Algemene verlichting - regeling per ruimte of zone</t>
  </si>
  <si>
    <t>Verlichting A</t>
  </si>
  <si>
    <t>Verlichting B</t>
  </si>
  <si>
    <t>Verlichting C</t>
  </si>
  <si>
    <t>F</t>
  </si>
  <si>
    <t>Individuele verlichting - individuele regeling werkplek</t>
  </si>
  <si>
    <t>G</t>
  </si>
  <si>
    <t>Ventilatie</t>
  </si>
  <si>
    <t>Ventilatie A</t>
  </si>
  <si>
    <t>Ventilatie B</t>
  </si>
  <si>
    <t>GEB 1.2</t>
  </si>
  <si>
    <t>Innovatieve oplossingen</t>
  </si>
  <si>
    <t>PEOPLE</t>
  </si>
  <si>
    <t>aantal vrije criteria</t>
  </si>
  <si>
    <t>aantal verplichte criteria</t>
  </si>
  <si>
    <t>DEEL III [B]: GEBOUW - planet</t>
  </si>
  <si>
    <t>ENE 1</t>
  </si>
  <si>
    <t>Energieprestatie</t>
  </si>
  <si>
    <t>ENE 1.1</t>
  </si>
  <si>
    <t>ENE11 nieuw Uitstekend</t>
  </si>
  <si>
    <t>ENE11 nieuw beter</t>
  </si>
  <si>
    <t>ENE11 nieuw goed</t>
  </si>
  <si>
    <t>ENE 1.2</t>
  </si>
  <si>
    <t>Koeling</t>
  </si>
  <si>
    <t>ENE11 ier Uitstekend</t>
  </si>
  <si>
    <t>ENE11 ier beter</t>
  </si>
  <si>
    <t>ENE11 ier goed</t>
  </si>
  <si>
    <t>ENE 1.3</t>
  </si>
  <si>
    <t>Luchtdichtheidsproef</t>
  </si>
  <si>
    <t>ENE11 verb Uitstekend</t>
  </si>
  <si>
    <t>ENE11 verb beter</t>
  </si>
  <si>
    <t>ENE11 verb goed</t>
  </si>
  <si>
    <t>ENE 2</t>
  </si>
  <si>
    <t>Hernieuwbare energie</t>
  </si>
  <si>
    <t>ENE 2.1</t>
  </si>
  <si>
    <t>Haalbaarheid hernieuwbare energieën</t>
  </si>
  <si>
    <t>ENE 2.2</t>
  </si>
  <si>
    <t>Aandeel primair energieverbruik hernieuwbaar</t>
  </si>
  <si>
    <t>ENE22 Uitstekend</t>
  </si>
  <si>
    <t>ENE22 beter</t>
  </si>
  <si>
    <t>ENE22 goed</t>
  </si>
  <si>
    <t>ENE 2.3</t>
  </si>
  <si>
    <t xml:space="preserve">Aandeel primair energieverbruik hernieuwbaar &gt; 35% </t>
  </si>
  <si>
    <t>ENE 2.4</t>
  </si>
  <si>
    <t>Aandeel primair energieverbruik hernieuwbaar &gt; 50%</t>
  </si>
  <si>
    <t>ENE 2.5</t>
  </si>
  <si>
    <t>Aandeel primair energieverbruik hernieuwbaar &gt; 75%</t>
  </si>
  <si>
    <t>ENE 3</t>
  </si>
  <si>
    <t>Energiezuinige installaties en toestellen</t>
  </si>
  <si>
    <t>ENE 3.1</t>
  </si>
  <si>
    <t>Buitenverlichting</t>
  </si>
  <si>
    <t>ENE 3.2</t>
  </si>
  <si>
    <t>Binnenverlichting</t>
  </si>
  <si>
    <t>ENE 3.3</t>
  </si>
  <si>
    <t>Elektrische huishoudelijke toestellen</t>
  </si>
  <si>
    <t>ENE 3.4</t>
  </si>
  <si>
    <t>Liften</t>
  </si>
  <si>
    <t>ENE 3.5</t>
  </si>
  <si>
    <t>Verwarmingstoestellen en warmwaterbereiders</t>
  </si>
  <si>
    <t>ENE 3.6</t>
  </si>
  <si>
    <t>Automatische regeling - niet-verblijfsruimten</t>
  </si>
  <si>
    <t>ENE 3.7</t>
  </si>
  <si>
    <t>Automatische regeling – andere ruimten</t>
  </si>
  <si>
    <t>ENE 3.8</t>
  </si>
  <si>
    <t xml:space="preserve">Energie-efficiëntie niet-huishoudelijke toestellen </t>
  </si>
  <si>
    <t>MAT 2</t>
  </si>
  <si>
    <t>Materiaalkeuze</t>
  </si>
  <si>
    <t>MAT 2.1</t>
  </si>
  <si>
    <t>TOTEM-analyse</t>
  </si>
  <si>
    <t>MAT 2.2</t>
  </si>
  <si>
    <t>Hout uit duurzaam bosbeheer</t>
  </si>
  <si>
    <t>MAT22 Uitstekend</t>
  </si>
  <si>
    <t>MAT22 beter</t>
  </si>
  <si>
    <t>MAT22 goed</t>
  </si>
  <si>
    <t>WAT 1</t>
  </si>
  <si>
    <t>Waterverbruik beperken</t>
  </si>
  <si>
    <t>WAT 1 Uitstekend</t>
  </si>
  <si>
    <t>WAT 1 beter</t>
  </si>
  <si>
    <t>WAT 1 goed</t>
  </si>
  <si>
    <t>WAT 1.1</t>
  </si>
  <si>
    <t>Waterbesparende toestellen en kraanwerk</t>
  </si>
  <si>
    <t>WAT 1.2</t>
  </si>
  <si>
    <t>Watermeter</t>
  </si>
  <si>
    <t>WAT 1.3</t>
  </si>
  <si>
    <t>Ontwerp waterdistributie</t>
  </si>
  <si>
    <t>WAT 2</t>
  </si>
  <si>
    <t>Hergebruik van water</t>
  </si>
  <si>
    <t>WAT 2.1</t>
  </si>
  <si>
    <t>Dekkingsgraad door waterhergebruik</t>
  </si>
  <si>
    <t>WAT 2.1 Uitstekend</t>
  </si>
  <si>
    <t>WAT 2.1 beter</t>
  </si>
  <si>
    <t>WAT 2.1 goed</t>
  </si>
  <si>
    <t>WAT 2.2</t>
  </si>
  <si>
    <t>Effectief benut potentieel</t>
  </si>
  <si>
    <t>WAT 2.2 Uitstekend</t>
  </si>
  <si>
    <t>WAT 2.2 beter</t>
  </si>
  <si>
    <t>WAT 2.2 goed</t>
  </si>
  <si>
    <t>WAT 2.3</t>
  </si>
  <si>
    <t xml:space="preserve">Optimale afstemming van de beschikbare waterkwaliteit aan de benodigde waterkwaliteit </t>
  </si>
  <si>
    <t>WAT 3</t>
  </si>
  <si>
    <t>Afvoer van water</t>
  </si>
  <si>
    <t>WAT 3.1</t>
  </si>
  <si>
    <t>Lekdebiet naar riolering</t>
  </si>
  <si>
    <t>WAT 3.1 Uitstekend</t>
  </si>
  <si>
    <t>WAT 3.1 beter</t>
  </si>
  <si>
    <t>WAT 3.1 goed</t>
  </si>
  <si>
    <t>WAT 3.2</t>
  </si>
  <si>
    <t>Ledigingstijd infiltratievoorziening</t>
  </si>
  <si>
    <t>WAT 3.2 Uitstekend</t>
  </si>
  <si>
    <t>WAT 3.2 beter</t>
  </si>
  <si>
    <t>WAT 3.2 goed</t>
  </si>
  <si>
    <t>WAT 3.3</t>
  </si>
  <si>
    <t>Vermijden van vervuiling van water</t>
  </si>
  <si>
    <t>OMG 1</t>
  </si>
  <si>
    <t>Biodiversiteit</t>
  </si>
  <si>
    <t>OMG 1.1</t>
  </si>
  <si>
    <t>Opmaak inrichtings- en beheersplan</t>
  </si>
  <si>
    <t>OMG 1.2</t>
  </si>
  <si>
    <t>Verbetering BAF+ indicator</t>
  </si>
  <si>
    <t>OMG 1.3</t>
  </si>
  <si>
    <t xml:space="preserve">Buitenruimte </t>
  </si>
  <si>
    <t>OMG 2</t>
  </si>
  <si>
    <t>Impact op de omgeving</t>
  </si>
  <si>
    <t>OMG 2.1</t>
  </si>
  <si>
    <t>Lichtpollutie</t>
  </si>
  <si>
    <t>OMG 2.1 Uitstekend</t>
  </si>
  <si>
    <t>OMG 2.1 beter</t>
  </si>
  <si>
    <t>Bepaling gebiedstype</t>
  </si>
  <si>
    <t>OMG 2.1 A</t>
  </si>
  <si>
    <t>Beperken van hemelgloed</t>
  </si>
  <si>
    <t>OMG 2.1 B</t>
  </si>
  <si>
    <t>Beperken van licht op naburige eigendommen</t>
  </si>
  <si>
    <t>OMG 2.1 C</t>
  </si>
  <si>
    <t>Lichtbeheersysteem</t>
  </si>
  <si>
    <t>OMG 2.1 D</t>
  </si>
  <si>
    <t>OMG 2.2</t>
  </si>
  <si>
    <t>Beschaduwing van de directe omgeving</t>
  </si>
  <si>
    <t>OMG 2.2 Uitstekend</t>
  </si>
  <si>
    <t>OMG 2.2 Beter</t>
  </si>
  <si>
    <t>OMG 2.2 Goed</t>
  </si>
  <si>
    <t>OMG 2.3</t>
  </si>
  <si>
    <t>Windhinder</t>
  </si>
  <si>
    <t>OMG 2.3 Uitstekend</t>
  </si>
  <si>
    <t>OMG 2.3 Beter</t>
  </si>
  <si>
    <t>OMG 2.3 Goed</t>
  </si>
  <si>
    <t>OMG 2.4</t>
  </si>
  <si>
    <t>Hitte-eilandeffect</t>
  </si>
  <si>
    <t>OMG 2.4 Uitstekend</t>
  </si>
  <si>
    <t>OMG 2.4 Beter</t>
  </si>
  <si>
    <t>OMG 2.4 Goed</t>
  </si>
  <si>
    <t>PLANET</t>
  </si>
  <si>
    <t>totaal</t>
  </si>
  <si>
    <t>DEEL III [C]: GEBOUW - profit</t>
  </si>
  <si>
    <t>LCC 3</t>
  </si>
  <si>
    <t>Energieverbruik</t>
  </si>
  <si>
    <t>LCC 3.1</t>
  </si>
  <si>
    <t>Rekenblad LCC3</t>
  </si>
  <si>
    <t>TOE 1</t>
  </si>
  <si>
    <t>Circulair en toekomstgericht ontwerpen</t>
  </si>
  <si>
    <t>TOE 1.1</t>
  </si>
  <si>
    <t>Checklist toekomstgericht ontwerpen</t>
  </si>
  <si>
    <t>TOE 1.1 Uitstekend</t>
  </si>
  <si>
    <t>TOE 1.1 Beter</t>
  </si>
  <si>
    <t>TOE 1.1 Goed</t>
  </si>
  <si>
    <t>TOE 1.2</t>
  </si>
  <si>
    <t>Plan van aanpak circulair en toekomstgericht ontwerpen</t>
  </si>
  <si>
    <t>TOE 1.3</t>
  </si>
  <si>
    <t>Demontageplan</t>
  </si>
  <si>
    <t>TOE 2</t>
  </si>
  <si>
    <t>Gebruik door derden en multifunctionaliteit</t>
  </si>
  <si>
    <t>TOE 2.1</t>
  </si>
  <si>
    <t>In welke mate is het project multifunctioneel en/of toegankelijk voor derden?</t>
  </si>
  <si>
    <t xml:space="preserve">Is de omgevingsaanleg toegankelijk voor derden? </t>
  </si>
  <si>
    <t>TOE 2.1 A</t>
  </si>
  <si>
    <t>Zijn er ruimtes/functies in het gebouw, die toegankelijk zijn voor derden?</t>
  </si>
  <si>
    <t>TOE 2.1 B</t>
  </si>
  <si>
    <t xml:space="preserve">Is het voor derden mogelijk om ruimten tijdelijk in te huren?   </t>
  </si>
  <si>
    <t>TOE 2.1 C</t>
  </si>
  <si>
    <t>Zijn er eenheden die op lange termijn ingehuurd kunnen worden?</t>
  </si>
  <si>
    <t>TOE 2.1 D</t>
  </si>
  <si>
    <t xml:space="preserve">Zijn deze eenheden verschillend van aard (functiemix)?   </t>
  </si>
  <si>
    <t>TOE 2.1 E</t>
  </si>
  <si>
    <t>Wordt het multifunctionele gebouw gerealiseerd door verschillende actoren samen?</t>
  </si>
  <si>
    <t>TOE 2.1 F</t>
  </si>
  <si>
    <t xml:space="preserve">G </t>
  </si>
  <si>
    <t xml:space="preserve">Zijn er functionele (buiten)ruimten die gedeeld worden door verschillende actoren? </t>
  </si>
  <si>
    <t>TOE 2.1 G</t>
  </si>
  <si>
    <t>BEH 1</t>
  </si>
  <si>
    <t>Energiemonitoring</t>
  </si>
  <si>
    <t>BEH 1.1</t>
  </si>
  <si>
    <t>Basis energiemonitoring</t>
  </si>
  <si>
    <t>BEH 1.2</t>
  </si>
  <si>
    <t>Update energiemonitoring</t>
  </si>
  <si>
    <t>BEH 1.3</t>
  </si>
  <si>
    <t>Submetering van de grootste verbruikers, gebruikers en zones</t>
  </si>
  <si>
    <t>BEH 1.4</t>
  </si>
  <si>
    <t xml:space="preserve">Basis kwaliteitsopvolging </t>
  </si>
  <si>
    <t>BEH 1.5</t>
  </si>
  <si>
    <t>Opleiding i.f.v. beheer</t>
  </si>
  <si>
    <t>BEH 1.6</t>
  </si>
  <si>
    <t>Visualisatietool</t>
  </si>
  <si>
    <t>PROFIT</t>
  </si>
  <si>
    <t>OVERZICHT GEREALISEERDE CRITERIA</t>
  </si>
  <si>
    <t>PROJECT</t>
  </si>
  <si>
    <t>TOTAAL</t>
  </si>
  <si>
    <t>min. te behalen vrije criteria</t>
  </si>
  <si>
    <t>totaal aantal te realiseren criteria</t>
  </si>
  <si>
    <t>CON 1.1.1</t>
  </si>
  <si>
    <t>CON 1.1.2</t>
  </si>
  <si>
    <t>CON 1.1.3</t>
  </si>
  <si>
    <t>ARCH</t>
  </si>
  <si>
    <t>ing stabiliteit</t>
  </si>
  <si>
    <t>ing technieken</t>
  </si>
  <si>
    <t>ing akoestiek</t>
  </si>
  <si>
    <t>aannemer</t>
  </si>
  <si>
    <t>veiligheidsco</t>
  </si>
  <si>
    <t>projectmanager</t>
  </si>
  <si>
    <t>ruimtelijk planner</t>
  </si>
  <si>
    <t>EPB-verslager</t>
  </si>
  <si>
    <t>INTER</t>
  </si>
  <si>
    <t>Klik of tik om tekst in te voeren.</t>
  </si>
  <si>
    <t>Klik of tik om een datum in te voeren.</t>
  </si>
  <si>
    <t>MA1.3 POS1</t>
  </si>
  <si>
    <t>MA13 NEG1</t>
  </si>
  <si>
    <t>MA13 POS2</t>
  </si>
  <si>
    <t>MA13 NEG2</t>
  </si>
  <si>
    <t>MA13 POS3</t>
  </si>
  <si>
    <t>MA13 NEG3</t>
  </si>
  <si>
    <t>MA13 POS4</t>
  </si>
  <si>
    <t>MA13 NEG4</t>
  </si>
  <si>
    <t>MA13 POS5</t>
  </si>
  <si>
    <t>MA13 NEG5</t>
  </si>
  <si>
    <t>MA13 POS6</t>
  </si>
  <si>
    <t>MA13 NEG6</t>
  </si>
  <si>
    <t>MA13 POS7</t>
  </si>
  <si>
    <t>MA13 NEG7</t>
  </si>
  <si>
    <t>MA13 POS8</t>
  </si>
  <si>
    <t>MA13 NEG8</t>
  </si>
  <si>
    <t>MA13 POS9</t>
  </si>
  <si>
    <t>bodemonderzoek</t>
  </si>
  <si>
    <t>sanering</t>
  </si>
  <si>
    <t>renovatie</t>
  </si>
  <si>
    <t>erfgoed</t>
  </si>
  <si>
    <t>BIN11 bestekken</t>
  </si>
  <si>
    <t>BIN 2.2 vert temp</t>
  </si>
  <si>
    <t>BIN 2.2 vloertemp</t>
  </si>
  <si>
    <t>BIN 2.2 straling</t>
  </si>
  <si>
    <t>BIN 2.2 tocht</t>
  </si>
  <si>
    <t>BIN 4.1 opt1</t>
  </si>
  <si>
    <t>WAt 2.1</t>
  </si>
  <si>
    <t>Kies een item.</t>
  </si>
  <si>
    <t>WAt 3.2</t>
  </si>
  <si>
    <t>OMG 2.1 E1</t>
  </si>
  <si>
    <t>OMG 2.1 E2</t>
  </si>
  <si>
    <t>OMG 2.1 E3</t>
  </si>
  <si>
    <t>OMG 2.1 E4</t>
  </si>
  <si>
    <t>Prestatie afwijkingsart 1</t>
  </si>
  <si>
    <t>Prestatie afwijkingsart 2</t>
  </si>
  <si>
    <t>Prestatie afwijkingsart 3</t>
  </si>
  <si>
    <t>Score</t>
  </si>
  <si>
    <t>Matig</t>
  </si>
  <si>
    <t>Niet voldaan</t>
  </si>
  <si>
    <t>1) Bij gebruik van de automatisatie</t>
  </si>
  <si>
    <t>2) Bij het handmatig invullen</t>
  </si>
  <si>
    <t>Aanvinklijst VIPA-criteria duurzaamheid voor het project waarvoor VIPA-subsidie worden aangevraagd</t>
  </si>
  <si>
    <t>ANDERE SECTOREN</t>
  </si>
  <si>
    <t>Vrij*</t>
  </si>
  <si>
    <t>* let op: dit kan wel verplicht zijn in het kader van een andere VIPA regelgeving</t>
  </si>
  <si>
    <t>Goed*</t>
  </si>
  <si>
    <t>* Voor residentiële gebouwen (EPW) conform EPB</t>
  </si>
  <si>
    <t>Akoestisch comfort</t>
  </si>
  <si>
    <t>BIN44 landschap</t>
  </si>
  <si>
    <t>BIN44 hemel</t>
  </si>
  <si>
    <t>BIN44 grond</t>
  </si>
  <si>
    <t>OMG 2.1 goed</t>
  </si>
  <si>
    <t xml:space="preserve">Noot: deze automatisatie werkt enkel op Windows versies van Excel en niet op Mac. </t>
  </si>
  <si>
    <t>Object AXI</t>
  </si>
  <si>
    <t>Flexfield AXI</t>
  </si>
  <si>
    <t>Locatie AXI</t>
  </si>
  <si>
    <t>Cel Excel</t>
  </si>
  <si>
    <t>Uitleg</t>
  </si>
  <si>
    <t>Dossier.Reference</t>
  </si>
  <si>
    <t>Naam project</t>
  </si>
  <si>
    <t>AdaptiefZomercomfort</t>
  </si>
  <si>
    <t>NietAdaptiefZomercomfort</t>
  </si>
  <si>
    <t>ZonweringOptie1</t>
  </si>
  <si>
    <t>ZonweringOptie2</t>
  </si>
  <si>
    <t>LabelToegankelijkheidA+</t>
  </si>
  <si>
    <t>EpeilNB</t>
  </si>
  <si>
    <t>EpeilIER</t>
  </si>
  <si>
    <t>HernTech1</t>
  </si>
  <si>
    <t>Technweerhouden1</t>
  </si>
  <si>
    <t>HernTech2</t>
  </si>
  <si>
    <t>Technweerhouden2</t>
  </si>
  <si>
    <t>HernTech3</t>
  </si>
  <si>
    <t>Technweerhouden3</t>
  </si>
  <si>
    <t>HernTech4</t>
  </si>
  <si>
    <t>HernTech5</t>
  </si>
  <si>
    <t>Technweerhouden5</t>
  </si>
  <si>
    <t>HernTech6</t>
  </si>
  <si>
    <t>Technweerhouden6</t>
  </si>
  <si>
    <t>verwarmingstype</t>
  </si>
  <si>
    <t>Score verplichte criteria</t>
  </si>
  <si>
    <t>Score Vrije Criteria</t>
  </si>
  <si>
    <t>Totaal score</t>
  </si>
  <si>
    <t>MIL 1: Overstromingsrisico</t>
  </si>
  <si>
    <t xml:space="preserve">MIL 2 : Stikstofconcentratie NO2 </t>
  </si>
  <si>
    <t>BIN 2.1 : zomercomfort optie</t>
  </si>
  <si>
    <t>BIN 2.1 : zomercomfort adaptief/ niet adaptief</t>
  </si>
  <si>
    <t>BIN 2.1 : zomercomfort zonwering</t>
  </si>
  <si>
    <t>SOC 3: advies toegankelijkheid toegevoegd</t>
  </si>
  <si>
    <t>SOC 3: checklist ingevuld</t>
  </si>
  <si>
    <t>SOC 3: begeleidingstraject gevolgd</t>
  </si>
  <si>
    <t>SOC 3: label</t>
  </si>
  <si>
    <t>ENE 1.1: Energieprestatie E-peil</t>
  </si>
  <si>
    <t>ENE 1.1: Energieprestatie % hernieuwbare energie</t>
  </si>
  <si>
    <t>ENE 1.1: Energieprestatie technieken</t>
  </si>
  <si>
    <t>LCC 3.1: CO2-uitstoot</t>
  </si>
  <si>
    <t>LCC 3.1: aangevinkt</t>
  </si>
  <si>
    <t>BIN 3.1: Ventilatiesysteem</t>
  </si>
  <si>
    <t>Verwarmingssysteem</t>
  </si>
  <si>
    <t>BIN 1.1 Luchtgeluid</t>
  </si>
  <si>
    <t>WAT 2.1: dekkingsgraad waterhergebruik</t>
  </si>
  <si>
    <t>MAT 2.1 TOTEM</t>
  </si>
  <si>
    <t xml:space="preserve">Flextab Axi </t>
  </si>
  <si>
    <t>Ventilatieboost</t>
  </si>
  <si>
    <t>CO2uitstoot</t>
  </si>
  <si>
    <t>BIN 1.2 Contactgeluid</t>
  </si>
  <si>
    <t>BIN 1.3 Gevelgeluid</t>
  </si>
  <si>
    <t>BIN 1.4 Installatielawaai</t>
  </si>
  <si>
    <t>BIN 1.5 Nagalm</t>
  </si>
  <si>
    <t>BIN 1.6: Geluidsuitstraling</t>
  </si>
  <si>
    <t>BIN 1.7 Buitengeluid</t>
  </si>
  <si>
    <t>Upload AXI - Veld</t>
  </si>
  <si>
    <t>Upload AXI - waarde</t>
  </si>
  <si>
    <t>afwijkingArt. 1</t>
  </si>
  <si>
    <t>afwijkingArt. 2</t>
  </si>
  <si>
    <t>afwijkingArt. 3</t>
  </si>
  <si>
    <t>afwijkingArt. 1.2</t>
  </si>
  <si>
    <t>afwijkingArt. 2.2</t>
  </si>
  <si>
    <t>afwijkingArt. 3.2</t>
  </si>
  <si>
    <t>Ventilatiesysteem 1</t>
  </si>
  <si>
    <t>Ventilatiesysteem 2</t>
  </si>
  <si>
    <t>Type flexfield</t>
  </si>
  <si>
    <t>Geheel getal</t>
  </si>
  <si>
    <t>tekstveld</t>
  </si>
  <si>
    <t>Vinkje</t>
  </si>
  <si>
    <t>vinkje</t>
  </si>
  <si>
    <t>Naam besturingselement WORD</t>
  </si>
  <si>
    <t>Waarde bestruingselement WORD</t>
  </si>
  <si>
    <t>Werd er een afwijking aangevraagd?</t>
  </si>
  <si>
    <t>Voor hoeveel artikelen werd er een afwijking aangevraagd</t>
  </si>
  <si>
    <t>object.DZAV.Flex</t>
  </si>
  <si>
    <t>DZ001</t>
  </si>
  <si>
    <t>DZ002</t>
  </si>
  <si>
    <t>DZ003</t>
  </si>
  <si>
    <t>DZ004</t>
  </si>
  <si>
    <t>DZ005</t>
  </si>
  <si>
    <t>DZ013</t>
  </si>
  <si>
    <t>DZ014</t>
  </si>
  <si>
    <t>DZ015</t>
  </si>
  <si>
    <t>DZ018</t>
  </si>
  <si>
    <t>DZ019</t>
  </si>
  <si>
    <t>DZ020</t>
  </si>
  <si>
    <t>DZ021</t>
  </si>
  <si>
    <t>DZ022</t>
  </si>
  <si>
    <t>DZ023</t>
  </si>
  <si>
    <t>DZ024</t>
  </si>
  <si>
    <t>DZ027</t>
  </si>
  <si>
    <t>DZ028</t>
  </si>
  <si>
    <t>DZ016</t>
  </si>
  <si>
    <t>DZ017</t>
  </si>
  <si>
    <t>DZ029</t>
  </si>
  <si>
    <t>DZ030</t>
  </si>
  <si>
    <t>DZ006</t>
  </si>
  <si>
    <t>DZ007</t>
  </si>
  <si>
    <t>DZ008</t>
  </si>
  <si>
    <t>DZ009</t>
  </si>
  <si>
    <t>DZ010</t>
  </si>
  <si>
    <t>DZ011</t>
  </si>
  <si>
    <t>DZ012</t>
  </si>
  <si>
    <t>DZ026</t>
  </si>
  <si>
    <t>DZ025</t>
  </si>
  <si>
    <r>
      <t xml:space="preserve">Het VIPA heeft, om de administratieve last te beperken, een automatisatie voorzien in dit rekenblad. Deze automatisatie houdt in dat het opgemaakte Word document 'VIPA-programma van eisen' wordt ingelezen en dat alle aangevinkte criteria in het Word document ook worden aangeduid in de tabbladen 'Bijlage3' . Wanneer u dit bestand voor de eerste keer opent zal Excel ook vragen om de inhoud in te schakelen. Dit is nodig om de automatisatie te kunnen doen. U kan gebruik maken van deze automatisatie door op de knop 'Update aanvinklijst' rechts bovenaan in dit tabblad te drukken. Afhankelijk van de fase waarin uw project zich bevindt kiest u voor 'Update aanvinklijst bij aanvraag', 'Update aanvinklijst bij evaluatie 2' of 'Update aanvinkijst bij evaluatie 3'. </t>
    </r>
    <r>
      <rPr>
        <b/>
        <i/>
        <sz val="10"/>
        <color theme="1"/>
        <rFont val="Cambria"/>
        <family val="1"/>
      </rPr>
      <t>Zorg ervoor dat u alle Word bestanden sluit en opslaat (ook het document 'VIPA programma van eisen') alvorens op de knop te drukken.</t>
    </r>
    <r>
      <rPr>
        <i/>
        <sz val="10"/>
        <color theme="1"/>
        <rFont val="Cambria"/>
        <family val="1"/>
      </rPr>
      <t xml:space="preserve"> Wanneer u op deze knop drukt zal er gevraagd worden om het 'VIPA-programma van eisen' te selecteren (ga naar de folder waar u dit document hebt opgeslagen en zoek het juiste bestand).  </t>
    </r>
  </si>
  <si>
    <t xml:space="preserve">Indien u liever geen gebruik maakt van de automatisatie kan u nog steeds de tabbladen 'Bijlage3_Aanvraag', 'Bijlage3_Evaluatie 2' en 'Bijlage3_Evaluatie 3' handmatig invullen. Let hierbij wel op dat de tabel overeenstemt met het ingevulde VIPA programma van eisen. Hierbij zet u dan telkens in de kolom 'criteria project' een 0 bij de criteria waaraan u project niet voldoet en een 1 bij de criteria waaraan uw project wel voldoet. Indien het criterium uit meerdere subscriteria bestaat zet u een x bij de subcriteria waaraan uw project voldoet. </t>
  </si>
  <si>
    <t>Technweerhouden4</t>
  </si>
  <si>
    <t>object.DZEV2.Flex</t>
  </si>
  <si>
    <t>object.DZEV3.Flex</t>
  </si>
  <si>
    <t>object - Duurzaamheid - aanvraag</t>
  </si>
  <si>
    <t>object - Duurzaamheid - evaluatie 2</t>
  </si>
  <si>
    <t>object - Duurzaamheid - evaluatie 3</t>
  </si>
  <si>
    <t>StudiebureauDynSim</t>
  </si>
  <si>
    <t>AndereTeamleden</t>
  </si>
  <si>
    <t>NatVentobvThermMassa</t>
  </si>
  <si>
    <t>RadiatieveKoeling</t>
  </si>
  <si>
    <t>EvaporatieveKoelingGroendak</t>
  </si>
  <si>
    <t>SurfaceKoeling</t>
  </si>
  <si>
    <t>EvaporatieveKoelingVentilatieUnit</t>
  </si>
  <si>
    <t>AndereNietAdaptieveKoeling</t>
  </si>
  <si>
    <t>Aardwarmtewisselaar</t>
  </si>
  <si>
    <t>Free-cooling</t>
  </si>
  <si>
    <t>Nachtkoeling</t>
  </si>
  <si>
    <t>Topkoeling</t>
  </si>
  <si>
    <t>AndereAdaptieveKoeling</t>
  </si>
  <si>
    <t>UwaardeVerb</t>
  </si>
  <si>
    <t>PEvBrussel</t>
  </si>
  <si>
    <t>NEVBrussel</t>
  </si>
  <si>
    <t>UwaardeBrussel</t>
  </si>
  <si>
    <t>verwarmingselementen</t>
  </si>
  <si>
    <t>warmwaterbereider</t>
  </si>
  <si>
    <t>ZonweringOptie1_1</t>
  </si>
  <si>
    <t>ZonweringOptie1_2</t>
  </si>
  <si>
    <t>ZonweringOptie1_3</t>
  </si>
  <si>
    <t>ZonweringOptie2_1</t>
  </si>
  <si>
    <t>ZonweringOptie2_2</t>
  </si>
  <si>
    <t>ZonweringOptie2_3</t>
  </si>
  <si>
    <t>verwarmingstype2</t>
  </si>
  <si>
    <t>verwarmingstype3</t>
  </si>
  <si>
    <t>Verwarmingselementen</t>
  </si>
  <si>
    <t>Verwarmingselementen2</t>
  </si>
  <si>
    <t>Verwarmingselementen3</t>
  </si>
  <si>
    <t>ENE11 nieuw BR Uitstekend</t>
  </si>
  <si>
    <t>ENE11 nieuw BR beter</t>
  </si>
  <si>
    <t>ENE11 nieuw BR goed</t>
  </si>
  <si>
    <t>voldaan</t>
  </si>
  <si>
    <r>
      <rPr>
        <b/>
        <i/>
        <sz val="10"/>
        <color theme="1"/>
        <rFont val="Cambria"/>
        <family val="1"/>
      </rPr>
      <t>Sla de aanvinklijsten bij het openen eerst lokaal op uw eigen computer op en open van daaruit om alle functies te kunnen gebruiken.</t>
    </r>
    <r>
      <rPr>
        <i/>
        <sz val="10"/>
        <color theme="1"/>
        <rFont val="Cambria"/>
        <family val="1"/>
      </rPr>
      <t xml:space="preserve"> In de tabbladen 'Bijlage3_Aanvraag', 'Bijlage3_Evaluatie 2' en 'Bijlage3_Evaluatie 3'  vindt u een tabel terug die alle VIPA-criteria duurzaamheid aangeeft. Deze tabel dient ingevuld te worden bij respectievelijk aanvraag, evaluatie 2 en evaluatie 3  zodat zowel u als de verantwoordelijke bouwtechnisch adviseur een overzicht krijgen van alle verplichte en vrije criteria waaraan het project beantwoord en dus ook de globale duurzaamheid van het project. Het invullen van deze tabel kan op 2 manieren door ofwel gebruik te maken van de voorziene automatisatie of door het handmatig invullen van de tabel.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</si>
</sst>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0.0"/>
    <numFmt numFmtId="166" formatCode="&quot;€&quot;\ #,##0.00"/>
  </numFmts>
  <fonts count="32" x14ac:knownFonts="1">
    <font>
      <sz val="11"/>
      <color theme="1"/>
      <name val="Calibri"/>
      <family val="2"/>
      <scheme val="minor"/>
    </font>
    <font>
      <sz val="10"/>
      <name val="Calibri"/>
      <family val="2"/>
      <scheme val="minor"/>
    </font>
    <font>
      <i/>
      <sz val="10"/>
      <color rgb="FFFF0000"/>
      <name val="Calibri"/>
      <family val="2"/>
      <scheme val="minor"/>
    </font>
    <font>
      <sz val="10"/>
      <color rgb="FFFF0000"/>
      <name val="Calibri"/>
      <family val="2"/>
      <scheme val="minor"/>
    </font>
    <font>
      <sz val="10"/>
      <color rgb="FF00B0F0"/>
      <name val="Calibri"/>
      <family val="2"/>
      <scheme val="minor"/>
    </font>
    <font>
      <sz val="10"/>
      <color theme="1"/>
      <name val="Verdana"/>
      <family val="2"/>
    </font>
    <font>
      <sz val="10"/>
      <color theme="1"/>
      <name val="Calibri"/>
      <family val="2"/>
      <scheme val="minor"/>
    </font>
    <font>
      <b/>
      <sz val="10"/>
      <color theme="1"/>
      <name val="Calibri"/>
      <family val="2"/>
      <scheme val="minor"/>
    </font>
    <font>
      <i/>
      <sz val="10"/>
      <color theme="1"/>
      <name val="Calibri"/>
      <family val="2"/>
      <scheme val="minor"/>
    </font>
    <font>
      <i/>
      <sz val="10"/>
      <name val="Calibri"/>
      <family val="2"/>
      <scheme val="minor"/>
    </font>
    <font>
      <sz val="10"/>
      <color theme="0" tint="-0.499984740745262"/>
      <name val="Calibri"/>
      <family val="2"/>
      <scheme val="minor"/>
    </font>
    <font>
      <sz val="8"/>
      <name val="Calibri"/>
      <family val="2"/>
      <scheme val="minor"/>
    </font>
    <font>
      <b/>
      <sz val="18"/>
      <color theme="1"/>
      <name val="Garamond"/>
      <family val="1"/>
    </font>
    <font>
      <b/>
      <sz val="12"/>
      <color theme="1"/>
      <name val="Garamond"/>
      <family val="1"/>
    </font>
    <font>
      <sz val="11"/>
      <color theme="1"/>
      <name val="Garamond"/>
      <family val="1"/>
    </font>
    <font>
      <b/>
      <i/>
      <sz val="9"/>
      <color theme="1"/>
      <name val="Garamond"/>
      <family val="1"/>
    </font>
    <font>
      <i/>
      <sz val="9"/>
      <color theme="1"/>
      <name val="Garamond"/>
      <family val="1"/>
    </font>
    <font>
      <sz val="10"/>
      <color theme="1"/>
      <name val="Cambria"/>
      <family val="1"/>
    </font>
    <font>
      <i/>
      <sz val="10"/>
      <color theme="1"/>
      <name val="Cambria"/>
      <family val="1"/>
    </font>
    <font>
      <b/>
      <i/>
      <sz val="10"/>
      <color theme="1"/>
      <name val="Cambria"/>
      <family val="1"/>
    </font>
    <font>
      <i/>
      <sz val="9"/>
      <color theme="0" tint="-0.34998626667073579"/>
      <name val="Cambria"/>
      <family val="1"/>
    </font>
    <font>
      <sz val="11"/>
      <color rgb="FFFF0000"/>
      <name val="Garamond"/>
      <family val="1"/>
    </font>
    <font>
      <sz val="11"/>
      <color rgb="FFFF0000"/>
      <name val="Calibri"/>
      <family val="2"/>
      <scheme val="minor"/>
    </font>
    <font>
      <i/>
      <sz val="10"/>
      <color rgb="FFFF0000"/>
      <name val="Cambria"/>
      <family val="1"/>
    </font>
    <font>
      <b/>
      <sz val="20"/>
      <color theme="1"/>
      <name val="Calibri"/>
      <family val="2"/>
      <scheme val="minor"/>
    </font>
    <font>
      <sz val="20"/>
      <color theme="1"/>
      <name val="Calibri"/>
      <family val="2"/>
      <scheme val="minor"/>
    </font>
    <font>
      <i/>
      <u/>
      <sz val="10"/>
      <color theme="1"/>
      <name val="Cambria"/>
      <family val="1"/>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1"/>
      <color rgb="FFFFFFFF"/>
      <name val="Calibri"/>
      <family val="2"/>
      <scheme val="minor"/>
    </font>
  </fonts>
  <fills count="11">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
      <patternFill patternType="solid">
        <fgColor theme="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s>
  <cellStyleXfs count="2">
    <xf numFmtId="0" fontId="0" fillId="0" borderId="0"/>
    <xf numFmtId="164" fontId="27" fillId="0" borderId="0" applyFont="0" applyFill="0" applyBorder="0" applyAlignment="0" applyProtection="0"/>
  </cellStyleXfs>
  <cellXfs count="108">
    <xf numFmtId="0" fontId="0" fillId="0" borderId="0" xfId="0"/>
    <xf numFmtId="0" fontId="1" fillId="0" borderId="1" xfId="0" applyFont="1" applyBorder="1" applyAlignment="1">
      <alignment horizontal="center"/>
    </xf>
    <xf numFmtId="0" fontId="4" fillId="0" borderId="1" xfId="0" applyFont="1" applyBorder="1" applyAlignment="1">
      <alignment horizontal="center"/>
    </xf>
    <xf numFmtId="0" fontId="6" fillId="0" borderId="0" xfId="0" applyFont="1"/>
    <xf numFmtId="0" fontId="6" fillId="0" borderId="0" xfId="0" applyFont="1" applyAlignment="1">
      <alignment horizontal="center"/>
    </xf>
    <xf numFmtId="2" fontId="6" fillId="0" borderId="0" xfId="0" applyNumberFormat="1" applyFont="1"/>
    <xf numFmtId="0" fontId="6" fillId="3" borderId="1" xfId="0" applyFont="1" applyFill="1" applyBorder="1" applyAlignment="1">
      <alignment vertical="center" wrapText="1"/>
    </xf>
    <xf numFmtId="0" fontId="6" fillId="3" borderId="1" xfId="0" applyFont="1" applyFill="1" applyBorder="1" applyAlignment="1">
      <alignment horizontal="center" vertical="center" wrapText="1"/>
    </xf>
    <xf numFmtId="0" fontId="6" fillId="4" borderId="2" xfId="0" applyFont="1" applyFill="1" applyBorder="1"/>
    <xf numFmtId="0" fontId="6" fillId="4" borderId="3" xfId="0" applyFont="1" applyFill="1" applyBorder="1"/>
    <xf numFmtId="0" fontId="6" fillId="4" borderId="3" xfId="0" applyFont="1" applyFill="1" applyBorder="1" applyAlignment="1">
      <alignment horizontal="center"/>
    </xf>
    <xf numFmtId="0" fontId="6" fillId="4" borderId="4" xfId="0" applyFont="1" applyFill="1" applyBorder="1" applyAlignment="1">
      <alignment horizontal="center"/>
    </xf>
    <xf numFmtId="0" fontId="6" fillId="5" borderId="1" xfId="0" applyFont="1" applyFill="1" applyBorder="1"/>
    <xf numFmtId="0" fontId="6" fillId="5" borderId="2" xfId="0" applyFont="1" applyFill="1" applyBorder="1"/>
    <xf numFmtId="0" fontId="6" fillId="5" borderId="3" xfId="0" applyFont="1" applyFill="1" applyBorder="1"/>
    <xf numFmtId="0" fontId="6" fillId="5" borderId="4" xfId="0" applyFont="1" applyFill="1" applyBorder="1"/>
    <xf numFmtId="0" fontId="6" fillId="0" borderId="1" xfId="0" applyFont="1" applyBorder="1"/>
    <xf numFmtId="0" fontId="1" fillId="0" borderId="1" xfId="0" applyFont="1" applyBorder="1"/>
    <xf numFmtId="0" fontId="1" fillId="0" borderId="2" xfId="0" applyFont="1" applyBorder="1"/>
    <xf numFmtId="0" fontId="6" fillId="0" borderId="1" xfId="0" applyFont="1" applyBorder="1" applyAlignment="1">
      <alignment horizontal="center"/>
    </xf>
    <xf numFmtId="0" fontId="6" fillId="0" borderId="2" xfId="0" applyFont="1" applyBorder="1"/>
    <xf numFmtId="0" fontId="6" fillId="6" borderId="1" xfId="0" applyFont="1" applyFill="1" applyBorder="1"/>
    <xf numFmtId="0" fontId="6" fillId="6" borderId="1" xfId="0" applyFont="1" applyFill="1" applyBorder="1" applyAlignment="1">
      <alignment horizontal="center"/>
    </xf>
    <xf numFmtId="0" fontId="1" fillId="0" borderId="1" xfId="0" applyFont="1" applyBorder="1" applyAlignment="1">
      <alignment horizontal="left"/>
    </xf>
    <xf numFmtId="0" fontId="8" fillId="0" borderId="1" xfId="0" applyFont="1" applyBorder="1" applyAlignment="1">
      <alignment horizontal="center"/>
    </xf>
    <xf numFmtId="0" fontId="8" fillId="0" borderId="1" xfId="0" applyFont="1" applyBorder="1"/>
    <xf numFmtId="165" fontId="3" fillId="0" borderId="1" xfId="0" applyNumberFormat="1" applyFont="1" applyBorder="1" applyAlignment="1">
      <alignment horizontal="center"/>
    </xf>
    <xf numFmtId="0" fontId="9" fillId="0" borderId="1" xfId="0" applyFont="1" applyBorder="1"/>
    <xf numFmtId="0" fontId="10" fillId="0" borderId="1" xfId="0" applyFont="1" applyBorder="1" applyAlignment="1">
      <alignment horizontal="center"/>
    </xf>
    <xf numFmtId="0" fontId="1" fillId="6" borderId="1" xfId="0" applyFont="1" applyFill="1" applyBorder="1" applyAlignment="1">
      <alignment horizontal="center"/>
    </xf>
    <xf numFmtId="0" fontId="6" fillId="7" borderId="1" xfId="0" applyFont="1" applyFill="1" applyBorder="1"/>
    <xf numFmtId="0" fontId="6" fillId="7" borderId="1" xfId="0" applyFont="1" applyFill="1" applyBorder="1" applyAlignment="1">
      <alignment horizontal="center"/>
    </xf>
    <xf numFmtId="0" fontId="6" fillId="8" borderId="1" xfId="0" applyFont="1" applyFill="1" applyBorder="1"/>
    <xf numFmtId="0" fontId="7" fillId="0" borderId="1" xfId="0" applyFont="1" applyBorder="1" applyAlignment="1">
      <alignment horizontal="center"/>
    </xf>
    <xf numFmtId="0" fontId="0" fillId="8" borderId="0" xfId="0" applyFill="1"/>
    <xf numFmtId="0" fontId="15" fillId="8" borderId="0" xfId="0" applyFont="1" applyFill="1"/>
    <xf numFmtId="0" fontId="14" fillId="8" borderId="0" xfId="0" applyFont="1" applyFill="1" applyAlignment="1">
      <alignment vertical="center" wrapText="1"/>
    </xf>
    <xf numFmtId="0" fontId="0" fillId="8" borderId="0" xfId="0" applyFill="1" applyAlignment="1">
      <alignment horizontal="center"/>
    </xf>
    <xf numFmtId="0" fontId="16" fillId="8" borderId="0" xfId="0" applyFont="1" applyFill="1" applyAlignment="1">
      <alignment vertical="top" wrapText="1"/>
    </xf>
    <xf numFmtId="0" fontId="17" fillId="8" borderId="0" xfId="0" applyFont="1" applyFill="1" applyAlignment="1">
      <alignment horizontal="left" vertical="center" wrapText="1"/>
    </xf>
    <xf numFmtId="0" fontId="17" fillId="0" borderId="0" xfId="0" applyFont="1" applyAlignment="1">
      <alignment horizontal="left" vertical="center" wrapText="1"/>
    </xf>
    <xf numFmtId="0" fontId="17" fillId="8" borderId="0" xfId="0" applyFont="1" applyFill="1"/>
    <xf numFmtId="0" fontId="17" fillId="0" borderId="0" xfId="0" applyFont="1"/>
    <xf numFmtId="0" fontId="19" fillId="8" borderId="0" xfId="0" applyFont="1" applyFill="1" applyAlignment="1">
      <alignment vertical="center" wrapText="1"/>
    </xf>
    <xf numFmtId="0" fontId="19" fillId="0" borderId="0" xfId="0" applyFont="1" applyAlignment="1">
      <alignment vertical="center" wrapText="1"/>
    </xf>
    <xf numFmtId="0" fontId="18" fillId="8" borderId="0" xfId="0" applyFont="1" applyFill="1" applyAlignment="1">
      <alignment vertical="center" wrapText="1"/>
    </xf>
    <xf numFmtId="0" fontId="18" fillId="8" borderId="0" xfId="0" applyFont="1" applyFill="1" applyAlignment="1">
      <alignment vertical="top" wrapText="1"/>
    </xf>
    <xf numFmtId="0" fontId="22" fillId="8" borderId="0" xfId="0" applyFont="1" applyFill="1"/>
    <xf numFmtId="0" fontId="23" fillId="8" borderId="0" xfId="0" applyFont="1" applyFill="1" applyAlignment="1">
      <alignment vertical="top" wrapText="1"/>
    </xf>
    <xf numFmtId="0" fontId="23" fillId="8" borderId="0" xfId="0" applyFont="1" applyFill="1" applyAlignment="1">
      <alignment horizontal="left" vertical="center" wrapText="1"/>
    </xf>
    <xf numFmtId="0" fontId="18" fillId="8" borderId="0" xfId="0" applyFont="1" applyFill="1" applyAlignment="1">
      <alignment horizontal="left" vertical="top" wrapText="1"/>
    </xf>
    <xf numFmtId="0" fontId="18" fillId="8" borderId="0" xfId="0" applyFont="1" applyFill="1" applyAlignment="1">
      <alignment horizontal="left" vertical="center" wrapText="1"/>
    </xf>
    <xf numFmtId="0" fontId="19" fillId="8" borderId="0" xfId="0" applyFont="1" applyFill="1" applyAlignment="1">
      <alignment horizontal="left" vertical="center" wrapText="1"/>
    </xf>
    <xf numFmtId="0" fontId="14" fillId="8" borderId="0" xfId="0" applyFont="1" applyFill="1" applyAlignment="1">
      <alignment vertical="center"/>
    </xf>
    <xf numFmtId="0" fontId="21" fillId="8" borderId="0" xfId="0" applyFont="1" applyFill="1" applyAlignment="1">
      <alignment vertical="center"/>
    </xf>
    <xf numFmtId="0" fontId="24" fillId="2" borderId="1" xfId="0" applyFont="1" applyFill="1" applyBorder="1" applyAlignment="1">
      <alignment horizontal="right"/>
    </xf>
    <xf numFmtId="0" fontId="25" fillId="0" borderId="0" xfId="0" applyFont="1"/>
    <xf numFmtId="0" fontId="24" fillId="2" borderId="2" xfId="0" applyFont="1" applyFill="1" applyBorder="1"/>
    <xf numFmtId="0" fontId="24" fillId="2" borderId="3" xfId="0" applyFont="1" applyFill="1" applyBorder="1"/>
    <xf numFmtId="0" fontId="24" fillId="2" borderId="4" xfId="0" applyFont="1" applyFill="1" applyBorder="1"/>
    <xf numFmtId="0" fontId="6" fillId="8" borderId="0" xfId="0" applyFont="1" applyFill="1"/>
    <xf numFmtId="0" fontId="25" fillId="8" borderId="0" xfId="0" applyFont="1" applyFill="1"/>
    <xf numFmtId="0" fontId="5" fillId="8" borderId="0" xfId="0" applyFont="1" applyFill="1" applyAlignment="1">
      <alignment vertical="center"/>
    </xf>
    <xf numFmtId="0" fontId="6" fillId="8" borderId="0" xfId="0" applyFont="1" applyFill="1" applyAlignment="1">
      <alignment horizontal="center"/>
    </xf>
    <xf numFmtId="2" fontId="6" fillId="8" borderId="0" xfId="0" applyNumberFormat="1" applyFont="1" applyFill="1"/>
    <xf numFmtId="0" fontId="8" fillId="8" borderId="0" xfId="0" applyFont="1" applyFill="1" applyAlignment="1">
      <alignment horizontal="right"/>
    </xf>
    <xf numFmtId="0" fontId="6" fillId="8" borderId="3" xfId="0" applyFont="1" applyFill="1" applyBorder="1"/>
    <xf numFmtId="0" fontId="1" fillId="8" borderId="3" xfId="0" applyFont="1" applyFill="1" applyBorder="1"/>
    <xf numFmtId="0" fontId="6" fillId="8" borderId="3" xfId="0" applyFont="1" applyFill="1" applyBorder="1" applyAlignment="1">
      <alignment horizontal="center"/>
    </xf>
    <xf numFmtId="0" fontId="2" fillId="8" borderId="0" xfId="0" applyFont="1" applyFill="1"/>
    <xf numFmtId="0" fontId="4" fillId="8" borderId="0" xfId="0" applyFont="1" applyFill="1"/>
    <xf numFmtId="0" fontId="4" fillId="8" borderId="0" xfId="0" applyFont="1" applyFill="1" applyAlignment="1">
      <alignment horizontal="center"/>
    </xf>
    <xf numFmtId="0" fontId="1" fillId="8" borderId="0" xfId="0" applyFont="1" applyFill="1" applyAlignment="1">
      <alignment horizontal="center"/>
    </xf>
    <xf numFmtId="0" fontId="7" fillId="10" borderId="1" xfId="0" applyFont="1" applyFill="1" applyBorder="1" applyAlignment="1">
      <alignment horizontal="center"/>
    </xf>
    <xf numFmtId="0" fontId="9" fillId="0" borderId="0" xfId="0" applyFont="1" applyAlignment="1">
      <alignment horizontal="right"/>
    </xf>
    <xf numFmtId="0" fontId="29" fillId="0" borderId="0" xfId="0" applyFont="1"/>
    <xf numFmtId="0" fontId="28" fillId="0" borderId="0" xfId="0" applyFont="1"/>
    <xf numFmtId="0" fontId="30" fillId="0" borderId="0" xfId="0" applyFont="1"/>
    <xf numFmtId="0" fontId="0" fillId="0" borderId="0" xfId="1" applyNumberFormat="1" applyFont="1" applyFill="1"/>
    <xf numFmtId="166" fontId="0" fillId="0" borderId="0" xfId="1" applyNumberFormat="1" applyFont="1" applyFill="1"/>
    <xf numFmtId="0" fontId="28" fillId="0" borderId="1" xfId="0" applyFont="1" applyBorder="1"/>
    <xf numFmtId="0" fontId="0" fillId="0" borderId="1" xfId="0" applyBorder="1"/>
    <xf numFmtId="14" fontId="0" fillId="0" borderId="1" xfId="0" applyNumberFormat="1" applyBorder="1"/>
    <xf numFmtId="9" fontId="0" fillId="0" borderId="1" xfId="0" applyNumberFormat="1" applyBorder="1"/>
    <xf numFmtId="0" fontId="30" fillId="0" borderId="8" xfId="0" applyFont="1" applyBorder="1"/>
    <xf numFmtId="0" fontId="0" fillId="0" borderId="8" xfId="0" applyBorder="1"/>
    <xf numFmtId="166" fontId="0" fillId="0" borderId="8" xfId="1" applyNumberFormat="1" applyFont="1" applyFill="1" applyBorder="1"/>
    <xf numFmtId="0" fontId="31" fillId="0" borderId="0" xfId="0" applyFont="1"/>
    <xf numFmtId="0" fontId="12" fillId="9" borderId="0" xfId="0" applyFont="1" applyFill="1" applyAlignment="1">
      <alignment horizontal="left" vertical="center" wrapText="1"/>
    </xf>
    <xf numFmtId="0" fontId="18" fillId="8" borderId="0" xfId="0" applyFont="1" applyFill="1" applyAlignment="1">
      <alignment horizontal="left" vertical="top" wrapText="1"/>
    </xf>
    <xf numFmtId="0" fontId="18" fillId="8" borderId="0" xfId="0" applyFont="1" applyFill="1" applyAlignment="1">
      <alignment horizontal="left" vertical="center" wrapText="1"/>
    </xf>
    <xf numFmtId="0" fontId="26" fillId="8" borderId="0" xfId="0" applyFont="1" applyFill="1" applyAlignment="1">
      <alignment horizontal="left" vertical="center" wrapText="1"/>
    </xf>
    <xf numFmtId="0" fontId="26" fillId="8" borderId="0" xfId="0" applyFont="1" applyFill="1" applyAlignment="1">
      <alignment horizontal="left" vertical="top" wrapText="1"/>
    </xf>
    <xf numFmtId="0" fontId="14" fillId="8" borderId="0" xfId="0" applyFont="1" applyFill="1" applyAlignment="1">
      <alignment horizontal="left" vertical="center" wrapText="1"/>
    </xf>
    <xf numFmtId="0" fontId="18" fillId="0" borderId="0" xfId="0" applyFont="1" applyAlignment="1">
      <alignment horizontal="left" vertical="top" wrapText="1"/>
    </xf>
    <xf numFmtId="0" fontId="19" fillId="8" borderId="0" xfId="0" applyFont="1" applyFill="1" applyAlignment="1">
      <alignment horizontal="left" vertical="center" wrapText="1"/>
    </xf>
    <xf numFmtId="0" fontId="13" fillId="8" borderId="0" xfId="0" applyFont="1" applyFill="1" applyAlignment="1">
      <alignment horizontal="left" vertical="center" wrapText="1"/>
    </xf>
    <xf numFmtId="0" fontId="15" fillId="8" borderId="0" xfId="0" applyFont="1" applyFill="1" applyAlignment="1">
      <alignment horizontal="center"/>
    </xf>
    <xf numFmtId="0" fontId="15" fillId="8" borderId="5" xfId="0" applyFont="1" applyFill="1" applyBorder="1" applyAlignment="1">
      <alignment horizontal="center"/>
    </xf>
    <xf numFmtId="0" fontId="0" fillId="8" borderId="6" xfId="0" applyFill="1" applyBorder="1" applyAlignment="1">
      <alignment horizontal="center"/>
    </xf>
    <xf numFmtId="0" fontId="0" fillId="8" borderId="7" xfId="0" applyFill="1" applyBorder="1" applyAlignment="1">
      <alignment horizontal="center"/>
    </xf>
    <xf numFmtId="0" fontId="20" fillId="0" borderId="0" xfId="0" applyFont="1" applyAlignment="1">
      <alignment horizontal="left" vertical="top" wrapText="1"/>
    </xf>
    <xf numFmtId="0" fontId="6" fillId="5" borderId="2" xfId="0" applyFont="1" applyFill="1" applyBorder="1" applyAlignment="1">
      <alignment horizontal="left"/>
    </xf>
    <xf numFmtId="0" fontId="6" fillId="5" borderId="3" xfId="0" applyFont="1" applyFill="1" applyBorder="1" applyAlignment="1">
      <alignment horizontal="left"/>
    </xf>
    <xf numFmtId="0" fontId="6" fillId="5" borderId="4" xfId="0" applyFont="1" applyFill="1" applyBorder="1" applyAlignment="1">
      <alignment horizontal="left"/>
    </xf>
    <xf numFmtId="0" fontId="6" fillId="5" borderId="1" xfId="0" applyFont="1" applyFill="1" applyBorder="1" applyAlignment="1">
      <alignment horizontal="left"/>
    </xf>
    <xf numFmtId="0" fontId="6" fillId="4" borderId="2" xfId="0" applyFont="1" applyFill="1" applyBorder="1" applyAlignment="1">
      <alignment horizontal="left"/>
    </xf>
    <xf numFmtId="0" fontId="6" fillId="4" borderId="3" xfId="0" applyFont="1" applyFill="1" applyBorder="1" applyAlignment="1">
      <alignment horizontal="left"/>
    </xf>
  </cellXfs>
  <cellStyles count="2">
    <cellStyle name="Standaard" xfId="0" builtinId="0"/>
    <cellStyle name="Valuta" xfId="1" builtinId="4"/>
  </cellStyles>
  <dxfs count="64">
    <dxf>
      <font>
        <b/>
        <i val="0"/>
        <strike val="0"/>
        <condense val="0"/>
        <extend val="0"/>
        <outline val="0"/>
        <shadow val="0"/>
        <u val="none"/>
        <vertAlign val="baseline"/>
        <sz val="11"/>
        <color theme="1"/>
        <name val="Calibri"/>
        <family val="2"/>
        <scheme val="minor"/>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14</xdr:col>
      <xdr:colOff>495300</xdr:colOff>
      <xdr:row>3</xdr:row>
      <xdr:rowOff>114300</xdr:rowOff>
    </xdr:from>
    <xdr:to>
      <xdr:col>20</xdr:col>
      <xdr:colOff>236220</xdr:colOff>
      <xdr:row>6</xdr:row>
      <xdr:rowOff>171450</xdr:rowOff>
    </xdr:to>
    <xdr:sp macro="" textlink="">
      <xdr:nvSpPr>
        <xdr:cNvPr id="5121" name="CommandButton1" hidden="1">
          <a:extLst>
            <a:ext uri="{63B3BB69-23CF-44E3-9099-C40C66FF867C}">
              <a14:compatExt xmlns:a14="http://schemas.microsoft.com/office/drawing/2010/main"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15</xdr:col>
      <xdr:colOff>525780</xdr:colOff>
      <xdr:row>1</xdr:row>
      <xdr:rowOff>30481</xdr:rowOff>
    </xdr:from>
    <xdr:to>
      <xdr:col>17</xdr:col>
      <xdr:colOff>434340</xdr:colOff>
      <xdr:row>1</xdr:row>
      <xdr:rowOff>488471</xdr:rowOff>
    </xdr:to>
    <xdr:pic>
      <xdr:nvPicPr>
        <xdr:cNvPr id="3" name="Afbeelding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62260" y="30481"/>
          <a:ext cx="1127760" cy="4579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14</xdr:col>
          <xdr:colOff>0</xdr:colOff>
          <xdr:row>2</xdr:row>
          <xdr:rowOff>60960</xdr:rowOff>
        </xdr:from>
        <xdr:to>
          <xdr:col>19</xdr:col>
          <xdr:colOff>548640</xdr:colOff>
          <xdr:row>4</xdr:row>
          <xdr:rowOff>106680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xdr:row>
          <xdr:rowOff>167640</xdr:rowOff>
        </xdr:from>
        <xdr:to>
          <xdr:col>19</xdr:col>
          <xdr:colOff>548640</xdr:colOff>
          <xdr:row>7</xdr:row>
          <xdr:rowOff>38100</xdr:rowOff>
        </xdr:to>
        <xdr:sp macro="" textlink="">
          <xdr:nvSpPr>
            <xdr:cNvPr id="1026" name="CommandButton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xdr:row>
          <xdr:rowOff>99060</xdr:rowOff>
        </xdr:from>
        <xdr:to>
          <xdr:col>19</xdr:col>
          <xdr:colOff>548640</xdr:colOff>
          <xdr:row>9</xdr:row>
          <xdr:rowOff>167640</xdr:rowOff>
        </xdr:to>
        <xdr:sp macro="" textlink="">
          <xdr:nvSpPr>
            <xdr:cNvPr id="1027" name="CommandButton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laamseoverheid.sharepoint.com/sites/vipa/projecten/duurzaamheidsmeter/GRO/Regelgeving/tijdelijk%20MB/BTTtoelichting_jan2021/ZH_synthese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aamseoverheid.sharepoint.com/sites/vipa/projecten/duurzaamheidsmeter/GRO/Regelgeving/tijdelijk%20MB/BTTtoelichting_jan2021/tes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nthese ZH"/>
      <sheetName val="ZH_synthese_draft"/>
    </sheetNames>
    <sheetDataSet>
      <sheetData sheetId="0">
        <row r="7">
          <cell r="N7"/>
        </row>
        <row r="8">
          <cell r="N8"/>
        </row>
        <row r="9">
          <cell r="N9"/>
        </row>
        <row r="10">
          <cell r="N10"/>
        </row>
        <row r="13">
          <cell r="N13"/>
        </row>
        <row r="14">
          <cell r="N14"/>
        </row>
        <row r="17">
          <cell r="N17"/>
        </row>
        <row r="18">
          <cell r="N18"/>
        </row>
        <row r="19">
          <cell r="N19"/>
        </row>
        <row r="21">
          <cell r="N21"/>
        </row>
        <row r="23">
          <cell r="N23"/>
        </row>
        <row r="24">
          <cell r="N24"/>
        </row>
        <row r="25">
          <cell r="N25"/>
        </row>
        <row r="26">
          <cell r="N26"/>
        </row>
        <row r="33">
          <cell r="N33"/>
        </row>
        <row r="34">
          <cell r="N34"/>
        </row>
        <row r="35">
          <cell r="N35"/>
        </row>
        <row r="36">
          <cell r="N36"/>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VO (2)"/>
      <sheetName val="Overzicht SITE"/>
      <sheetName val="Detailoverzicht SITE"/>
    </sheetNames>
    <sheetDataSet>
      <sheetData sheetId="0" refreshError="1"/>
      <sheetData sheetId="1">
        <row r="6">
          <cell r="K6" t="b">
            <v>1</v>
          </cell>
        </row>
        <row r="11">
          <cell r="K11" t="b">
            <v>1</v>
          </cell>
        </row>
        <row r="13">
          <cell r="K13" t="b">
            <v>1</v>
          </cell>
        </row>
        <row r="14">
          <cell r="K14" t="b">
            <v>0</v>
          </cell>
        </row>
        <row r="15">
          <cell r="K15" t="b">
            <v>0</v>
          </cell>
        </row>
      </sheetData>
      <sheetData sheetId="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E06400E-4C89-426F-A84D-1D0001FF32EC}" name="Tabel1" displayName="Tabel1" ref="A1:G1048576" totalsRowShown="0" headerRowDxfId="0">
  <autoFilter ref="A1:G1048576" xr:uid="{1E06400E-4C89-426F-A84D-1D0001FF32EC}"/>
  <tableColumns count="7">
    <tableColumn id="1" xr3:uid="{529ADB17-34D3-40AD-92AB-C908155A560C}" name="Object AXI"/>
    <tableColumn id="2" xr3:uid="{8FDC0266-E823-48ED-81E5-296EB7DF4C35}" name="Flexfield AXI"/>
    <tableColumn id="3" xr3:uid="{231D0815-E2D7-4FF0-BBA3-2119BE628BD4}" name="Locatie AXI"/>
    <tableColumn id="4" xr3:uid="{4C727617-3298-4340-B65E-865D41A5DDE5}" name="Cel Excel"/>
    <tableColumn id="5" xr3:uid="{7CF70D5D-C7DD-4751-9CB7-A4423BCD969D}" name="Uitleg"/>
    <tableColumn id="6" xr3:uid="{8BD03951-0695-43D5-AD44-8128AFDAE114}" name="Type flexfield"/>
    <tableColumn id="7" xr3:uid="{C6228BAE-5089-40CC-915C-6D45A4C3D61F}" name="Flextab Axi "/>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6A5C2-1EAC-4D57-B7E7-A6037445058F}">
  <sheetPr codeName="Blad1"/>
  <dimension ref="A1:Y43"/>
  <sheetViews>
    <sheetView tabSelected="1" topLeftCell="A2" zoomScaleNormal="100" workbookViewId="0">
      <selection activeCell="J21" sqref="J21"/>
    </sheetView>
  </sheetViews>
  <sheetFormatPr defaultRowHeight="14.4" x14ac:dyDescent="0.3"/>
  <cols>
    <col min="6" max="6" width="12.6640625" bestFit="1" customWidth="1"/>
    <col min="7" max="7" width="16.5546875" customWidth="1"/>
  </cols>
  <sheetData>
    <row r="1" spans="1:25" hidden="1" x14ac:dyDescent="0.3"/>
    <row r="2" spans="1:25" ht="40.950000000000003" customHeight="1" x14ac:dyDescent="0.3">
      <c r="A2" s="88" t="s">
        <v>557</v>
      </c>
      <c r="B2" s="88"/>
      <c r="C2" s="88"/>
      <c r="D2" s="88"/>
      <c r="E2" s="88"/>
      <c r="F2" s="88"/>
      <c r="G2" s="88"/>
      <c r="H2" s="88"/>
      <c r="I2" s="88"/>
      <c r="J2" s="88"/>
      <c r="K2" s="88"/>
      <c r="L2" s="88"/>
      <c r="M2" s="88"/>
      <c r="N2" s="88"/>
      <c r="O2" s="88"/>
      <c r="P2" s="88"/>
      <c r="Q2" s="88"/>
      <c r="R2" s="88"/>
      <c r="S2" s="88"/>
      <c r="T2" s="88"/>
      <c r="U2" s="88"/>
      <c r="V2" s="88"/>
    </row>
    <row r="3" spans="1:25" x14ac:dyDescent="0.3">
      <c r="A3" s="34"/>
      <c r="B3" s="47"/>
      <c r="C3" s="34"/>
      <c r="D3" s="34"/>
      <c r="E3" s="34"/>
      <c r="F3" s="34"/>
      <c r="G3" s="34"/>
      <c r="H3" s="34"/>
      <c r="I3" s="34"/>
      <c r="J3" s="34"/>
      <c r="K3" s="34"/>
      <c r="L3" s="34"/>
      <c r="M3" s="34"/>
      <c r="N3" s="34"/>
      <c r="O3" s="34"/>
      <c r="P3" s="34"/>
      <c r="Q3" s="34"/>
      <c r="R3" s="34"/>
      <c r="S3" s="34"/>
      <c r="T3" s="34"/>
      <c r="U3" s="34"/>
      <c r="V3" s="34"/>
    </row>
    <row r="4" spans="1:25" ht="16.2" thickBot="1" x14ac:dyDescent="0.35">
      <c r="A4" s="96" t="s">
        <v>0</v>
      </c>
      <c r="B4" s="96"/>
      <c r="C4" s="96"/>
      <c r="D4" s="96"/>
      <c r="E4" s="96"/>
      <c r="F4" s="96"/>
      <c r="G4" s="96"/>
      <c r="H4" s="96"/>
      <c r="I4" s="96"/>
      <c r="J4" s="96"/>
      <c r="K4" s="96"/>
      <c r="L4" s="96"/>
      <c r="M4" s="96"/>
      <c r="N4" s="96"/>
      <c r="O4" s="34"/>
      <c r="P4" s="34"/>
      <c r="Q4" s="34"/>
      <c r="R4" s="34"/>
      <c r="S4" s="34"/>
      <c r="T4" s="34"/>
      <c r="U4" s="34"/>
      <c r="V4" s="34"/>
    </row>
    <row r="5" spans="1:25" ht="15" thickBot="1" x14ac:dyDescent="0.35">
      <c r="A5" s="93" t="s">
        <v>1</v>
      </c>
      <c r="B5" s="93"/>
      <c r="C5" s="93"/>
      <c r="D5" s="93"/>
      <c r="E5" s="93"/>
      <c r="G5" s="34"/>
      <c r="H5" s="97" t="s">
        <v>2</v>
      </c>
      <c r="I5" s="98"/>
      <c r="J5" s="99"/>
      <c r="K5" s="100"/>
      <c r="L5" s="36"/>
      <c r="M5" s="54"/>
      <c r="N5" s="34"/>
      <c r="O5" s="53"/>
      <c r="P5" s="34"/>
      <c r="Q5" s="34"/>
      <c r="R5" s="34"/>
      <c r="S5" s="34"/>
      <c r="T5" s="34"/>
      <c r="U5" s="34"/>
      <c r="V5" s="34"/>
    </row>
    <row r="6" spans="1:25" ht="14.4" customHeight="1" x14ac:dyDescent="0.3">
      <c r="A6" s="93" t="s">
        <v>3</v>
      </c>
      <c r="B6" s="93"/>
      <c r="C6" s="93"/>
      <c r="D6" s="93"/>
      <c r="E6" s="93"/>
      <c r="F6" s="37"/>
      <c r="G6" s="34"/>
      <c r="H6" s="34"/>
      <c r="I6" s="34"/>
      <c r="J6" s="101" t="s">
        <v>4</v>
      </c>
      <c r="K6" s="101"/>
      <c r="L6" s="101"/>
      <c r="M6" s="101"/>
      <c r="N6" s="101"/>
      <c r="O6" s="34"/>
      <c r="P6" s="34"/>
      <c r="Q6" s="34"/>
      <c r="R6" s="34"/>
      <c r="S6" s="34"/>
      <c r="T6" s="34"/>
      <c r="U6" s="34"/>
      <c r="V6" s="34"/>
    </row>
    <row r="7" spans="1:25" x14ac:dyDescent="0.3">
      <c r="A7" s="93" t="s">
        <v>5</v>
      </c>
      <c r="B7" s="93"/>
      <c r="C7" s="93"/>
      <c r="D7" s="93"/>
      <c r="E7" s="93"/>
      <c r="F7" s="36"/>
      <c r="G7" s="34"/>
      <c r="H7" s="34"/>
      <c r="I7" s="34"/>
      <c r="J7" s="101"/>
      <c r="K7" s="101"/>
      <c r="L7" s="101"/>
      <c r="M7" s="101"/>
      <c r="N7" s="101"/>
      <c r="O7" s="34"/>
      <c r="P7" s="34"/>
      <c r="Q7" s="34"/>
      <c r="R7" s="34"/>
      <c r="S7" s="34"/>
      <c r="T7" s="34"/>
      <c r="U7" s="34"/>
      <c r="V7" s="34"/>
    </row>
    <row r="8" spans="1:25" x14ac:dyDescent="0.3">
      <c r="A8" s="93" t="s">
        <v>6</v>
      </c>
      <c r="B8" s="93"/>
      <c r="C8" s="93"/>
      <c r="D8" s="93"/>
      <c r="E8" s="93"/>
      <c r="F8" s="35"/>
      <c r="G8" s="34"/>
      <c r="H8" s="38"/>
      <c r="I8" s="36"/>
      <c r="J8" s="36"/>
      <c r="K8" s="36"/>
      <c r="L8" s="36"/>
      <c r="M8" s="36"/>
      <c r="N8" s="36"/>
      <c r="O8" s="34"/>
      <c r="P8" s="34"/>
      <c r="Q8" s="34"/>
      <c r="R8" s="34"/>
      <c r="S8" s="34"/>
      <c r="T8" s="34"/>
      <c r="U8" s="34"/>
      <c r="V8" s="34"/>
    </row>
    <row r="9" spans="1:25" x14ac:dyDescent="0.3">
      <c r="A9" s="39"/>
      <c r="B9" s="39"/>
      <c r="C9" s="39"/>
      <c r="D9" s="39"/>
      <c r="E9" s="39"/>
      <c r="F9" s="39"/>
      <c r="G9" s="94"/>
      <c r="H9" s="94"/>
      <c r="I9" s="39"/>
      <c r="J9" s="39"/>
      <c r="K9" s="39"/>
      <c r="L9" s="39"/>
      <c r="M9" s="39"/>
      <c r="N9" s="40"/>
      <c r="O9" s="41"/>
      <c r="P9" s="41"/>
      <c r="Q9" s="41"/>
      <c r="R9" s="41"/>
      <c r="S9" s="41"/>
      <c r="T9" s="41"/>
      <c r="U9" s="41"/>
      <c r="V9" s="41"/>
      <c r="W9" s="42"/>
      <c r="X9" s="42"/>
      <c r="Y9" s="42"/>
    </row>
    <row r="10" spans="1:25" ht="14.4" customHeight="1" x14ac:dyDescent="0.3">
      <c r="A10" s="95" t="s">
        <v>7</v>
      </c>
      <c r="B10" s="95"/>
      <c r="C10" s="95"/>
      <c r="D10" s="95"/>
      <c r="E10" s="95"/>
      <c r="F10" s="43"/>
      <c r="G10" s="94"/>
      <c r="H10" s="94"/>
      <c r="I10" s="43"/>
      <c r="J10" s="43"/>
      <c r="K10" s="43"/>
      <c r="L10" s="43"/>
      <c r="M10" s="43"/>
      <c r="N10" s="43"/>
      <c r="O10" s="43"/>
      <c r="P10" s="43"/>
      <c r="Q10" s="43"/>
      <c r="R10" s="43"/>
      <c r="S10" s="43"/>
      <c r="T10" s="43"/>
      <c r="U10" s="43"/>
      <c r="V10" s="43"/>
      <c r="W10" s="44"/>
      <c r="X10" s="44"/>
      <c r="Y10" s="44"/>
    </row>
    <row r="11" spans="1:25" ht="28.95" customHeight="1" x14ac:dyDescent="0.3">
      <c r="A11" s="90" t="s">
        <v>8</v>
      </c>
      <c r="B11" s="90"/>
      <c r="C11" s="90"/>
      <c r="D11" s="90"/>
      <c r="E11" s="90"/>
      <c r="F11" s="90"/>
      <c r="G11" s="90"/>
      <c r="H11" s="90"/>
      <c r="I11" s="90"/>
      <c r="J11" s="90"/>
      <c r="K11" s="90"/>
      <c r="L11" s="90"/>
      <c r="M11" s="90"/>
      <c r="N11" s="90"/>
      <c r="O11" s="90"/>
      <c r="P11" s="90"/>
      <c r="Q11" s="90"/>
      <c r="R11" s="90"/>
      <c r="S11" s="90"/>
      <c r="T11" s="90"/>
      <c r="U11" s="90"/>
      <c r="V11" s="90"/>
      <c r="W11" s="45"/>
      <c r="X11" s="45"/>
      <c r="Y11" s="45"/>
    </row>
    <row r="12" spans="1:25" ht="14.4" customHeight="1" x14ac:dyDescent="0.3">
      <c r="A12" s="95" t="s">
        <v>9</v>
      </c>
      <c r="B12" s="95"/>
      <c r="C12" s="95"/>
      <c r="D12" s="95"/>
      <c r="E12" s="95"/>
      <c r="F12" s="95"/>
      <c r="G12" s="95"/>
      <c r="H12" s="95"/>
      <c r="I12" s="95"/>
      <c r="J12" s="95"/>
      <c r="K12" s="95"/>
      <c r="L12" s="95"/>
      <c r="M12" s="95"/>
      <c r="N12" s="95"/>
      <c r="O12" s="95"/>
      <c r="P12" s="95"/>
      <c r="Q12" s="95"/>
      <c r="R12" s="95"/>
      <c r="S12" s="95"/>
      <c r="T12" s="95"/>
      <c r="U12" s="95"/>
      <c r="V12" s="95"/>
      <c r="W12" s="95"/>
      <c r="X12" s="95"/>
      <c r="Y12" s="95"/>
    </row>
    <row r="13" spans="1:25" ht="19.95" customHeight="1" x14ac:dyDescent="0.3">
      <c r="A13" s="90" t="s">
        <v>10</v>
      </c>
      <c r="B13" s="90"/>
      <c r="C13" s="90"/>
      <c r="D13" s="90"/>
      <c r="E13" s="90"/>
      <c r="F13" s="90"/>
      <c r="G13" s="90"/>
      <c r="H13" s="90"/>
      <c r="I13" s="90"/>
      <c r="J13" s="90"/>
      <c r="K13" s="90"/>
      <c r="L13" s="90"/>
      <c r="M13" s="90"/>
      <c r="N13" s="90"/>
      <c r="O13" s="90"/>
      <c r="P13" s="90"/>
      <c r="Q13" s="90"/>
      <c r="R13" s="90"/>
      <c r="S13" s="90"/>
      <c r="T13" s="90"/>
      <c r="U13" s="90"/>
      <c r="V13" s="90"/>
      <c r="W13" s="45"/>
      <c r="X13" s="45"/>
      <c r="Y13" s="45"/>
    </row>
    <row r="14" spans="1:25" ht="14.4" customHeight="1" x14ac:dyDescent="0.3">
      <c r="A14" s="95" t="s">
        <v>11</v>
      </c>
      <c r="B14" s="95"/>
      <c r="C14" s="95"/>
      <c r="D14" s="95"/>
      <c r="E14" s="95"/>
      <c r="F14" s="95"/>
      <c r="G14" s="95"/>
      <c r="H14" s="95"/>
      <c r="I14" s="95"/>
      <c r="J14" s="95"/>
      <c r="K14" s="95"/>
      <c r="L14" s="95"/>
      <c r="M14" s="95"/>
      <c r="N14" s="95"/>
      <c r="O14" s="95"/>
      <c r="P14" s="95"/>
      <c r="Q14" s="95"/>
      <c r="R14" s="95"/>
      <c r="S14" s="95"/>
      <c r="T14" s="95"/>
      <c r="U14" s="95"/>
      <c r="V14" s="95"/>
      <c r="W14" s="95"/>
      <c r="X14" s="95"/>
      <c r="Y14" s="95"/>
    </row>
    <row r="15" spans="1:25" ht="37.799999999999997" customHeight="1" x14ac:dyDescent="0.3">
      <c r="A15" s="90" t="s">
        <v>718</v>
      </c>
      <c r="B15" s="90"/>
      <c r="C15" s="90"/>
      <c r="D15" s="90"/>
      <c r="E15" s="90"/>
      <c r="F15" s="90"/>
      <c r="G15" s="90"/>
      <c r="H15" s="90"/>
      <c r="I15" s="90"/>
      <c r="J15" s="90"/>
      <c r="K15" s="90"/>
      <c r="L15" s="90"/>
      <c r="M15" s="90"/>
      <c r="N15" s="90"/>
      <c r="O15" s="90"/>
      <c r="P15" s="90"/>
      <c r="Q15" s="90"/>
      <c r="R15" s="90"/>
      <c r="S15" s="90"/>
      <c r="T15" s="90"/>
      <c r="U15" s="90"/>
      <c r="V15" s="52"/>
      <c r="W15" s="52"/>
      <c r="X15" s="52"/>
      <c r="Y15" s="52"/>
    </row>
    <row r="16" spans="1:25" x14ac:dyDescent="0.3">
      <c r="A16" s="91" t="s">
        <v>555</v>
      </c>
      <c r="B16" s="91"/>
      <c r="C16" s="91"/>
      <c r="D16" s="91"/>
      <c r="E16" s="52"/>
      <c r="F16" s="52"/>
      <c r="G16" s="52"/>
      <c r="H16" s="52"/>
      <c r="I16" s="52"/>
      <c r="J16" s="52"/>
      <c r="K16" s="52"/>
      <c r="L16" s="52"/>
      <c r="M16" s="52"/>
      <c r="N16" s="52"/>
      <c r="O16" s="52"/>
      <c r="P16" s="52"/>
      <c r="Q16" s="52"/>
      <c r="R16" s="52"/>
      <c r="S16" s="52"/>
      <c r="T16" s="52"/>
      <c r="U16" s="52"/>
      <c r="V16" s="52"/>
      <c r="W16" s="52"/>
      <c r="X16" s="52"/>
      <c r="Y16" s="52"/>
    </row>
    <row r="17" spans="1:25" ht="53.4" customHeight="1" x14ac:dyDescent="0.3">
      <c r="A17" s="89" t="s">
        <v>676</v>
      </c>
      <c r="B17" s="89"/>
      <c r="C17" s="89"/>
      <c r="D17" s="89"/>
      <c r="E17" s="89"/>
      <c r="F17" s="89"/>
      <c r="G17" s="89"/>
      <c r="H17" s="89"/>
      <c r="I17" s="89"/>
      <c r="J17" s="89"/>
      <c r="K17" s="89"/>
      <c r="L17" s="89"/>
      <c r="M17" s="89"/>
      <c r="N17" s="89"/>
      <c r="O17" s="89"/>
      <c r="P17" s="89"/>
      <c r="Q17" s="89"/>
      <c r="R17" s="89"/>
      <c r="S17" s="89"/>
      <c r="T17" s="89"/>
      <c r="U17" s="89"/>
      <c r="V17" s="46"/>
      <c r="W17" s="48"/>
      <c r="X17" s="46"/>
      <c r="Y17" s="46"/>
    </row>
    <row r="18" spans="1:25" ht="18" customHeight="1" x14ac:dyDescent="0.3">
      <c r="A18" s="89" t="s">
        <v>568</v>
      </c>
      <c r="B18" s="89"/>
      <c r="C18" s="89"/>
      <c r="D18" s="89"/>
      <c r="E18" s="89"/>
      <c r="F18" s="89"/>
      <c r="G18" s="89"/>
      <c r="H18" s="89"/>
      <c r="I18" s="89"/>
      <c r="J18" s="89"/>
      <c r="K18" s="89"/>
      <c r="L18" s="89"/>
      <c r="M18" s="89"/>
      <c r="N18" s="89"/>
      <c r="O18" s="89"/>
      <c r="P18" s="89"/>
      <c r="Q18" s="89"/>
      <c r="R18" s="89"/>
      <c r="S18" s="89"/>
      <c r="T18" s="89"/>
      <c r="U18" s="89"/>
      <c r="V18" s="46"/>
      <c r="W18" s="48"/>
      <c r="X18" s="46"/>
      <c r="Y18" s="46"/>
    </row>
    <row r="19" spans="1:25" x14ac:dyDescent="0.3">
      <c r="A19" s="92" t="s">
        <v>556</v>
      </c>
      <c r="B19" s="92"/>
      <c r="C19" s="92"/>
      <c r="D19" s="92"/>
      <c r="E19" s="50"/>
      <c r="F19" s="50"/>
      <c r="G19" s="50"/>
      <c r="H19" s="50"/>
      <c r="I19" s="50"/>
      <c r="J19" s="50"/>
      <c r="K19" s="50"/>
      <c r="L19" s="50"/>
      <c r="M19" s="50"/>
      <c r="N19" s="50"/>
      <c r="O19" s="50"/>
      <c r="P19" s="50"/>
      <c r="Q19" s="50"/>
      <c r="R19" s="50"/>
      <c r="S19" s="50"/>
      <c r="T19" s="50"/>
      <c r="U19" s="50"/>
      <c r="V19" s="46"/>
      <c r="W19" s="48"/>
      <c r="X19" s="46"/>
      <c r="Y19" s="46"/>
    </row>
    <row r="20" spans="1:25" ht="45.6" customHeight="1" x14ac:dyDescent="0.3">
      <c r="A20" s="89" t="s">
        <v>677</v>
      </c>
      <c r="B20" s="89"/>
      <c r="C20" s="89"/>
      <c r="D20" s="89"/>
      <c r="E20" s="89"/>
      <c r="F20" s="89"/>
      <c r="G20" s="89"/>
      <c r="H20" s="89"/>
      <c r="I20" s="89"/>
      <c r="J20" s="89"/>
      <c r="K20" s="89"/>
      <c r="L20" s="89"/>
      <c r="M20" s="89"/>
      <c r="N20" s="89"/>
      <c r="O20" s="89"/>
      <c r="P20" s="89"/>
      <c r="Q20" s="89"/>
      <c r="R20" s="89"/>
      <c r="S20" s="89"/>
      <c r="T20" s="89"/>
      <c r="U20" s="51"/>
      <c r="V20" s="51"/>
      <c r="W20" s="49"/>
      <c r="X20" s="51"/>
      <c r="Y20" s="51"/>
    </row>
    <row r="21" spans="1:25" x14ac:dyDescent="0.3">
      <c r="A21" s="34"/>
      <c r="B21" s="34"/>
      <c r="C21" s="34"/>
      <c r="D21" s="34"/>
      <c r="E21" s="34"/>
      <c r="F21" s="34"/>
      <c r="G21" s="34"/>
      <c r="H21" s="34"/>
      <c r="I21" s="34"/>
      <c r="J21" s="34"/>
      <c r="K21" s="34"/>
      <c r="L21" s="34"/>
      <c r="M21" s="34"/>
      <c r="N21" s="34"/>
      <c r="O21" s="34"/>
      <c r="P21" s="34"/>
      <c r="Q21" s="34"/>
      <c r="R21" s="34"/>
      <c r="S21" s="34"/>
      <c r="T21" s="34"/>
      <c r="U21" s="34"/>
      <c r="V21" s="34"/>
    </row>
    <row r="22" spans="1:25" x14ac:dyDescent="0.3">
      <c r="A22" s="34"/>
      <c r="B22" s="34"/>
      <c r="C22" s="34"/>
      <c r="D22" s="34"/>
      <c r="E22" s="34"/>
      <c r="F22" s="34"/>
      <c r="G22" s="34"/>
      <c r="H22" s="34"/>
      <c r="I22" s="34"/>
      <c r="J22" s="34"/>
      <c r="K22" s="34"/>
      <c r="L22" s="34"/>
      <c r="M22" s="34"/>
      <c r="N22" s="34"/>
      <c r="O22" s="34"/>
      <c r="P22" s="34"/>
      <c r="Q22" s="34"/>
      <c r="R22" s="34"/>
      <c r="S22" s="34"/>
      <c r="T22" s="34"/>
      <c r="U22" s="34"/>
      <c r="V22" s="34"/>
    </row>
    <row r="23" spans="1:25" x14ac:dyDescent="0.3">
      <c r="A23" s="34"/>
      <c r="B23" s="34"/>
      <c r="C23" s="34"/>
      <c r="D23" s="34"/>
      <c r="E23" s="34"/>
      <c r="F23" s="34"/>
      <c r="G23" s="34"/>
      <c r="H23" s="34"/>
      <c r="I23" s="34"/>
      <c r="J23" s="34"/>
      <c r="K23" s="34"/>
      <c r="L23" s="34"/>
      <c r="M23" s="34"/>
      <c r="N23" s="34"/>
      <c r="O23" s="34"/>
      <c r="P23" s="34"/>
      <c r="Q23" s="34"/>
      <c r="R23" s="34"/>
      <c r="S23" s="34"/>
      <c r="T23" s="34"/>
      <c r="U23" s="34"/>
      <c r="V23" s="34"/>
    </row>
    <row r="24" spans="1:25" x14ac:dyDescent="0.3">
      <c r="A24" s="34"/>
      <c r="B24" s="34"/>
      <c r="C24" s="34"/>
      <c r="D24" s="34"/>
      <c r="E24" s="34"/>
      <c r="F24" s="34"/>
      <c r="G24" s="34"/>
      <c r="H24" s="34"/>
      <c r="I24" s="34"/>
      <c r="J24" s="34"/>
      <c r="K24" s="34"/>
      <c r="L24" s="34"/>
      <c r="M24" s="34"/>
      <c r="N24" s="34"/>
      <c r="O24" s="34"/>
      <c r="P24" s="34"/>
      <c r="Q24" s="34"/>
      <c r="R24" s="34"/>
      <c r="S24" s="34"/>
      <c r="T24" s="34"/>
      <c r="U24" s="34"/>
      <c r="V24" s="34"/>
    </row>
    <row r="25" spans="1:25" x14ac:dyDescent="0.3">
      <c r="A25" s="34"/>
      <c r="B25" s="34"/>
      <c r="C25" s="34"/>
      <c r="D25" s="34"/>
      <c r="E25" s="34"/>
      <c r="F25" s="34"/>
      <c r="G25" s="34"/>
      <c r="H25" s="34"/>
      <c r="I25" s="34"/>
      <c r="J25" s="34"/>
      <c r="K25" s="34"/>
      <c r="L25" s="34"/>
      <c r="M25" s="34"/>
      <c r="N25" s="34"/>
      <c r="O25" s="34"/>
      <c r="P25" s="34"/>
      <c r="Q25" s="34"/>
      <c r="R25" s="34"/>
      <c r="S25" s="34"/>
      <c r="T25" s="34"/>
      <c r="U25" s="34"/>
      <c r="V25" s="34"/>
    </row>
    <row r="26" spans="1:25" x14ac:dyDescent="0.3">
      <c r="A26" s="34"/>
      <c r="B26" s="34"/>
      <c r="C26" s="34"/>
      <c r="D26" s="34"/>
      <c r="E26" s="34"/>
      <c r="F26" s="34"/>
      <c r="G26" s="34"/>
      <c r="H26" s="34"/>
      <c r="I26" s="34"/>
      <c r="J26" s="34"/>
      <c r="K26" s="34"/>
      <c r="L26" s="34"/>
      <c r="M26" s="34"/>
      <c r="N26" s="34"/>
      <c r="O26" s="34"/>
      <c r="P26" s="34"/>
      <c r="Q26" s="34"/>
      <c r="R26" s="34"/>
      <c r="S26" s="34"/>
      <c r="T26" s="34"/>
      <c r="U26" s="34"/>
      <c r="V26" s="34"/>
    </row>
    <row r="27" spans="1:25" x14ac:dyDescent="0.3">
      <c r="A27" s="34"/>
      <c r="B27" s="34"/>
      <c r="C27" s="34"/>
      <c r="D27" s="34"/>
      <c r="E27" s="34"/>
      <c r="F27" s="34"/>
      <c r="G27" s="34"/>
      <c r="H27" s="34"/>
      <c r="I27" s="34"/>
      <c r="J27" s="34"/>
      <c r="K27" s="34"/>
      <c r="L27" s="34"/>
      <c r="M27" s="34"/>
      <c r="N27" s="34"/>
      <c r="O27" s="34"/>
      <c r="P27" s="34"/>
      <c r="Q27" s="34"/>
      <c r="R27" s="34"/>
      <c r="S27" s="34"/>
      <c r="T27" s="34"/>
      <c r="U27" s="34"/>
      <c r="V27" s="34"/>
    </row>
    <row r="28" spans="1:25" x14ac:dyDescent="0.3">
      <c r="A28" s="34"/>
      <c r="B28" s="34"/>
      <c r="C28" s="34"/>
      <c r="D28" s="34"/>
      <c r="E28" s="34"/>
      <c r="F28" s="34"/>
      <c r="G28" s="34"/>
      <c r="H28" s="34"/>
      <c r="I28" s="34"/>
      <c r="J28" s="34"/>
      <c r="K28" s="34"/>
      <c r="L28" s="34"/>
      <c r="M28" s="34"/>
      <c r="N28" s="34"/>
      <c r="O28" s="34"/>
      <c r="P28" s="34"/>
      <c r="Q28" s="34"/>
      <c r="R28" s="34"/>
      <c r="S28" s="34"/>
      <c r="T28" s="34"/>
      <c r="U28" s="34"/>
      <c r="V28" s="34"/>
    </row>
    <row r="29" spans="1:25" x14ac:dyDescent="0.3">
      <c r="A29" s="34"/>
      <c r="B29" s="34"/>
      <c r="C29" s="34"/>
      <c r="D29" s="34"/>
      <c r="E29" s="34"/>
      <c r="F29" s="34"/>
      <c r="G29" s="34"/>
      <c r="H29" s="34"/>
      <c r="I29" s="34"/>
      <c r="J29" s="34"/>
      <c r="K29" s="34"/>
      <c r="L29" s="34"/>
      <c r="M29" s="34"/>
      <c r="N29" s="34"/>
      <c r="O29" s="34"/>
      <c r="P29" s="34"/>
      <c r="Q29" s="34"/>
      <c r="R29" s="34"/>
      <c r="S29" s="34"/>
      <c r="T29" s="34"/>
      <c r="U29" s="34"/>
      <c r="V29" s="34"/>
    </row>
    <row r="30" spans="1:25" x14ac:dyDescent="0.3">
      <c r="A30" s="34"/>
      <c r="B30" s="34"/>
      <c r="C30" s="34"/>
      <c r="D30" s="34"/>
      <c r="E30" s="34"/>
      <c r="F30" s="34"/>
      <c r="G30" s="34"/>
      <c r="H30" s="34"/>
      <c r="I30" s="34"/>
      <c r="J30" s="34"/>
      <c r="K30" s="34"/>
      <c r="L30" s="34"/>
      <c r="M30" s="34"/>
      <c r="N30" s="34"/>
      <c r="O30" s="34"/>
      <c r="P30" s="34"/>
      <c r="Q30" s="34"/>
      <c r="R30" s="34"/>
      <c r="S30" s="34"/>
      <c r="T30" s="34"/>
      <c r="U30" s="34"/>
      <c r="V30" s="34"/>
    </row>
    <row r="31" spans="1:25" x14ac:dyDescent="0.3">
      <c r="A31" s="34"/>
      <c r="B31" s="34"/>
      <c r="C31" s="34"/>
      <c r="D31" s="34"/>
      <c r="E31" s="34"/>
      <c r="F31" s="34"/>
      <c r="G31" s="34"/>
      <c r="H31" s="34"/>
      <c r="I31" s="34"/>
      <c r="J31" s="34"/>
      <c r="K31" s="34"/>
      <c r="L31" s="34"/>
      <c r="M31" s="34"/>
      <c r="N31" s="34"/>
      <c r="O31" s="34"/>
      <c r="P31" s="34"/>
      <c r="Q31" s="34"/>
      <c r="R31" s="34"/>
      <c r="S31" s="34"/>
      <c r="T31" s="34"/>
      <c r="U31" s="34"/>
      <c r="V31" s="34"/>
    </row>
    <row r="32" spans="1:25" x14ac:dyDescent="0.3">
      <c r="A32" s="34"/>
      <c r="B32" s="34"/>
      <c r="C32" s="34"/>
      <c r="D32" s="34"/>
      <c r="E32" s="34"/>
      <c r="F32" s="34"/>
      <c r="G32" s="34"/>
      <c r="H32" s="34"/>
      <c r="I32" s="34"/>
      <c r="J32" s="34"/>
      <c r="K32" s="34"/>
      <c r="L32" s="34"/>
      <c r="M32" s="34"/>
      <c r="N32" s="34"/>
      <c r="O32" s="34"/>
      <c r="P32" s="34"/>
      <c r="Q32" s="34"/>
      <c r="R32" s="34"/>
      <c r="S32" s="34"/>
      <c r="T32" s="34"/>
      <c r="U32" s="34"/>
      <c r="V32" s="34"/>
    </row>
    <row r="33" spans="1:22" x14ac:dyDescent="0.3">
      <c r="A33" s="34"/>
      <c r="B33" s="34"/>
      <c r="C33" s="34"/>
      <c r="D33" s="34"/>
      <c r="E33" s="34"/>
      <c r="F33" s="34"/>
      <c r="G33" s="34"/>
      <c r="H33" s="34"/>
      <c r="I33" s="34"/>
      <c r="J33" s="34"/>
      <c r="K33" s="34"/>
      <c r="L33" s="34"/>
      <c r="M33" s="34"/>
      <c r="N33" s="34"/>
      <c r="O33" s="34"/>
      <c r="P33" s="34"/>
      <c r="Q33" s="34"/>
      <c r="R33" s="34"/>
      <c r="S33" s="34"/>
      <c r="T33" s="34"/>
      <c r="U33" s="34"/>
      <c r="V33" s="34"/>
    </row>
    <row r="34" spans="1:22" x14ac:dyDescent="0.3">
      <c r="A34" s="34"/>
      <c r="B34" s="34"/>
      <c r="C34" s="34"/>
      <c r="D34" s="34"/>
      <c r="E34" s="34"/>
      <c r="F34" s="34"/>
      <c r="G34" s="34"/>
      <c r="H34" s="34"/>
      <c r="I34" s="34"/>
      <c r="J34" s="34"/>
      <c r="K34" s="34"/>
      <c r="L34" s="34"/>
      <c r="M34" s="34"/>
      <c r="N34" s="34"/>
      <c r="O34" s="34"/>
      <c r="P34" s="34"/>
      <c r="Q34" s="34"/>
      <c r="R34" s="34"/>
      <c r="S34" s="34"/>
      <c r="T34" s="34"/>
      <c r="U34" s="34"/>
      <c r="V34" s="34"/>
    </row>
    <row r="35" spans="1:22" x14ac:dyDescent="0.3">
      <c r="A35" s="34"/>
      <c r="B35" s="34"/>
      <c r="C35" s="34"/>
      <c r="D35" s="34"/>
      <c r="E35" s="34"/>
      <c r="F35" s="34"/>
      <c r="G35" s="34"/>
      <c r="H35" s="34"/>
      <c r="I35" s="34"/>
      <c r="J35" s="34"/>
      <c r="K35" s="34"/>
      <c r="L35" s="34"/>
      <c r="M35" s="34"/>
      <c r="N35" s="34"/>
      <c r="O35" s="34"/>
      <c r="P35" s="34"/>
      <c r="Q35" s="34"/>
      <c r="R35" s="34"/>
      <c r="S35" s="34"/>
      <c r="T35" s="34"/>
      <c r="U35" s="34"/>
      <c r="V35" s="34"/>
    </row>
    <row r="36" spans="1:22" x14ac:dyDescent="0.3">
      <c r="A36" s="34"/>
      <c r="B36" s="34"/>
      <c r="C36" s="34"/>
      <c r="D36" s="34"/>
      <c r="E36" s="34"/>
      <c r="F36" s="34"/>
      <c r="G36" s="34"/>
      <c r="H36" s="34"/>
      <c r="I36" s="34"/>
      <c r="J36" s="34"/>
      <c r="K36" s="34"/>
      <c r="L36" s="34"/>
      <c r="M36" s="34"/>
      <c r="N36" s="34"/>
      <c r="O36" s="34"/>
      <c r="P36" s="34"/>
      <c r="Q36" s="34"/>
      <c r="R36" s="34"/>
      <c r="S36" s="34"/>
      <c r="T36" s="34"/>
      <c r="U36" s="34"/>
      <c r="V36" s="34"/>
    </row>
    <row r="37" spans="1:22" x14ac:dyDescent="0.3">
      <c r="A37" s="34"/>
      <c r="B37" s="34"/>
      <c r="C37" s="34"/>
      <c r="D37" s="34"/>
      <c r="E37" s="34"/>
      <c r="F37" s="34"/>
      <c r="G37" s="34"/>
      <c r="H37" s="34"/>
      <c r="I37" s="34"/>
      <c r="J37" s="34"/>
      <c r="K37" s="34"/>
      <c r="L37" s="34"/>
      <c r="M37" s="34"/>
      <c r="N37" s="34"/>
      <c r="O37" s="34"/>
      <c r="P37" s="34"/>
      <c r="Q37" s="34"/>
      <c r="R37" s="34"/>
      <c r="S37" s="34"/>
      <c r="T37" s="34"/>
      <c r="U37" s="34"/>
      <c r="V37" s="34"/>
    </row>
    <row r="38" spans="1:22" x14ac:dyDescent="0.3">
      <c r="A38" s="34"/>
      <c r="B38" s="34"/>
      <c r="C38" s="34"/>
      <c r="D38" s="34"/>
      <c r="E38" s="34"/>
      <c r="F38" s="34"/>
      <c r="G38" s="34"/>
      <c r="H38" s="34"/>
      <c r="I38" s="34"/>
      <c r="J38" s="34"/>
      <c r="K38" s="34"/>
      <c r="L38" s="34"/>
      <c r="M38" s="34"/>
      <c r="N38" s="34"/>
      <c r="O38" s="34"/>
      <c r="P38" s="34"/>
      <c r="Q38" s="34"/>
      <c r="R38" s="34"/>
      <c r="S38" s="34"/>
      <c r="T38" s="34"/>
      <c r="U38" s="34"/>
      <c r="V38" s="34"/>
    </row>
    <row r="39" spans="1:22" x14ac:dyDescent="0.3">
      <c r="A39" s="34"/>
      <c r="B39" s="34"/>
      <c r="C39" s="34"/>
      <c r="D39" s="34"/>
      <c r="E39" s="34"/>
      <c r="F39" s="34"/>
      <c r="G39" s="34"/>
      <c r="H39" s="34"/>
      <c r="I39" s="34"/>
      <c r="J39" s="34"/>
      <c r="K39" s="34"/>
      <c r="L39" s="34"/>
      <c r="M39" s="34"/>
      <c r="N39" s="34"/>
      <c r="O39" s="34"/>
      <c r="P39" s="34"/>
      <c r="Q39" s="34"/>
      <c r="R39" s="34"/>
      <c r="S39" s="34"/>
      <c r="T39" s="34"/>
      <c r="U39" s="34"/>
      <c r="V39" s="34"/>
    </row>
    <row r="40" spans="1:22" x14ac:dyDescent="0.3">
      <c r="A40" s="34"/>
      <c r="B40" s="34"/>
      <c r="C40" s="34"/>
      <c r="D40" s="34"/>
      <c r="E40" s="34"/>
      <c r="F40" s="34"/>
      <c r="G40" s="34"/>
      <c r="H40" s="34"/>
      <c r="I40" s="34"/>
      <c r="J40" s="34"/>
      <c r="K40" s="34"/>
      <c r="L40" s="34"/>
      <c r="M40" s="34"/>
      <c r="N40" s="34"/>
      <c r="O40" s="34"/>
      <c r="P40" s="34"/>
      <c r="Q40" s="34"/>
      <c r="R40" s="34"/>
      <c r="S40" s="34"/>
      <c r="T40" s="34"/>
      <c r="U40" s="34"/>
      <c r="V40" s="34"/>
    </row>
    <row r="41" spans="1:22" x14ac:dyDescent="0.3">
      <c r="A41" s="34"/>
      <c r="B41" s="34"/>
      <c r="C41" s="34"/>
      <c r="D41" s="34"/>
      <c r="E41" s="34"/>
      <c r="F41" s="34"/>
      <c r="G41" s="34"/>
      <c r="H41" s="34"/>
      <c r="I41" s="34"/>
      <c r="J41" s="34"/>
      <c r="K41" s="34"/>
      <c r="L41" s="34"/>
      <c r="M41" s="34"/>
      <c r="N41" s="34"/>
      <c r="O41" s="34"/>
      <c r="P41" s="34"/>
      <c r="Q41" s="34"/>
      <c r="R41" s="34"/>
      <c r="S41" s="34"/>
      <c r="T41" s="34"/>
      <c r="U41" s="34"/>
      <c r="V41" s="34"/>
    </row>
    <row r="42" spans="1:22" x14ac:dyDescent="0.3">
      <c r="A42" s="34"/>
      <c r="B42" s="34"/>
      <c r="C42" s="34"/>
      <c r="D42" s="34"/>
      <c r="E42" s="34"/>
      <c r="F42" s="34"/>
      <c r="G42" s="34"/>
      <c r="H42" s="34"/>
      <c r="I42" s="34"/>
      <c r="J42" s="34"/>
      <c r="K42" s="34"/>
      <c r="L42" s="34"/>
      <c r="M42" s="34"/>
      <c r="N42" s="34"/>
      <c r="O42" s="34"/>
      <c r="P42" s="34"/>
      <c r="Q42" s="34"/>
      <c r="R42" s="34"/>
      <c r="S42" s="34"/>
      <c r="T42" s="34"/>
      <c r="U42" s="34"/>
      <c r="V42" s="34"/>
    </row>
    <row r="43" spans="1:22" x14ac:dyDescent="0.3">
      <c r="A43" s="34"/>
      <c r="B43" s="34"/>
      <c r="C43" s="34"/>
      <c r="D43" s="34"/>
      <c r="E43" s="34"/>
      <c r="F43" s="34"/>
      <c r="G43" s="34"/>
      <c r="H43" s="34"/>
      <c r="I43" s="34"/>
      <c r="J43" s="34"/>
      <c r="K43" s="34"/>
      <c r="L43" s="34"/>
      <c r="M43" s="34"/>
      <c r="N43" s="34"/>
      <c r="O43" s="34"/>
      <c r="P43" s="34"/>
      <c r="Q43" s="34"/>
      <c r="R43" s="34"/>
      <c r="S43" s="34"/>
      <c r="T43" s="34"/>
      <c r="U43" s="34"/>
      <c r="V43" s="34"/>
    </row>
  </sheetData>
  <mergeCells count="21">
    <mergeCell ref="A20:T20"/>
    <mergeCell ref="A11:V11"/>
    <mergeCell ref="A13:V13"/>
    <mergeCell ref="A14:Y14"/>
    <mergeCell ref="A17:U17"/>
    <mergeCell ref="A12:Y12"/>
    <mergeCell ref="A2:V2"/>
    <mergeCell ref="A18:U18"/>
    <mergeCell ref="A15:U15"/>
    <mergeCell ref="A16:D16"/>
    <mergeCell ref="A19:D19"/>
    <mergeCell ref="A8:E8"/>
    <mergeCell ref="G9:H10"/>
    <mergeCell ref="A10:E10"/>
    <mergeCell ref="A4:N4"/>
    <mergeCell ref="A5:E5"/>
    <mergeCell ref="A6:E6"/>
    <mergeCell ref="A7:E7"/>
    <mergeCell ref="H5:I5"/>
    <mergeCell ref="J5:K5"/>
    <mergeCell ref="J6:N7"/>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27" r:id="rId4" name="CommandButton3">
          <controlPr defaultSize="0" autoLine="0" r:id="rId5">
            <anchor moveWithCells="1">
              <from>
                <xdr:col>14</xdr:col>
                <xdr:colOff>0</xdr:colOff>
                <xdr:row>7</xdr:row>
                <xdr:rowOff>99060</xdr:rowOff>
              </from>
              <to>
                <xdr:col>19</xdr:col>
                <xdr:colOff>548640</xdr:colOff>
                <xdr:row>9</xdr:row>
                <xdr:rowOff>167640</xdr:rowOff>
              </to>
            </anchor>
          </controlPr>
        </control>
      </mc:Choice>
      <mc:Fallback>
        <control shapeId="1027" r:id="rId4" name="CommandButton3"/>
      </mc:Fallback>
    </mc:AlternateContent>
    <mc:AlternateContent xmlns:mc="http://schemas.openxmlformats.org/markup-compatibility/2006">
      <mc:Choice Requires="x14">
        <control shapeId="1026" r:id="rId6" name="CommandButton2">
          <controlPr defaultSize="0" autoLine="0" r:id="rId7">
            <anchor moveWithCells="1">
              <from>
                <xdr:col>14</xdr:col>
                <xdr:colOff>0</xdr:colOff>
                <xdr:row>4</xdr:row>
                <xdr:rowOff>167640</xdr:rowOff>
              </from>
              <to>
                <xdr:col>19</xdr:col>
                <xdr:colOff>548640</xdr:colOff>
                <xdr:row>7</xdr:row>
                <xdr:rowOff>38100</xdr:rowOff>
              </to>
            </anchor>
          </controlPr>
        </control>
      </mc:Choice>
      <mc:Fallback>
        <control shapeId="1026" r:id="rId6" name="CommandButton2"/>
      </mc:Fallback>
    </mc:AlternateContent>
    <mc:AlternateContent xmlns:mc="http://schemas.openxmlformats.org/markup-compatibility/2006">
      <mc:Choice Requires="x14">
        <control shapeId="1025" r:id="rId8" name="CommandButton1">
          <controlPr defaultSize="0" autoLine="0" r:id="rId9">
            <anchor moveWithCells="1">
              <from>
                <xdr:col>14</xdr:col>
                <xdr:colOff>0</xdr:colOff>
                <xdr:row>2</xdr:row>
                <xdr:rowOff>60960</xdr:rowOff>
              </from>
              <to>
                <xdr:col>19</xdr:col>
                <xdr:colOff>548640</xdr:colOff>
                <xdr:row>4</xdr:row>
                <xdr:rowOff>106680</xdr:rowOff>
              </to>
            </anchor>
          </controlPr>
        </control>
      </mc:Choice>
      <mc:Fallback>
        <control shapeId="1025" r:id="rId8"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4C8DF-A6A2-4EEF-BC7D-DBE8D8D7F182}">
  <sheetPr codeName="Blad4">
    <pageSetUpPr fitToPage="1"/>
  </sheetPr>
  <dimension ref="A1:AM393"/>
  <sheetViews>
    <sheetView topLeftCell="A49" zoomScale="70" zoomScaleNormal="70" workbookViewId="0">
      <selection activeCell="G63" sqref="G63"/>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4" width="12" style="3" customWidth="1"/>
    <col min="15" max="15" width="5.88671875" style="60" customWidth="1"/>
    <col min="16" max="16" width="12" style="60"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558</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Load_Aanvraag'!$B$49:$C$386,2,FALSE)=TRUE,1, 0)</f>
        <v>0</v>
      </c>
      <c r="H9" s="19" t="str">
        <f>IF(VLOOKUP(C9,'Doc Load_Aanvraag'!$B$49:$C$386,2,FALSE)=TRUE,Bron!$B$7,Bron!$B$8)</f>
        <v>Niet voldaan</v>
      </c>
      <c r="I9" s="5"/>
      <c r="J9" s="5"/>
      <c r="K9" s="5"/>
      <c r="L9" s="5"/>
      <c r="M9" s="5"/>
      <c r="N9" s="5"/>
      <c r="O9" s="64"/>
    </row>
    <row r="10" spans="1:39" ht="14.4" customHeight="1" x14ac:dyDescent="0.3">
      <c r="B10" s="16"/>
      <c r="C10" s="16" t="s">
        <v>26</v>
      </c>
      <c r="D10" s="20" t="s">
        <v>27</v>
      </c>
      <c r="E10" s="19" t="s">
        <v>28</v>
      </c>
      <c r="F10" s="19" t="s">
        <v>25</v>
      </c>
      <c r="G10" s="19">
        <f>IF(VLOOKUP(C10,'Doc Load_Aanvraag'!$B$49:$C$386,2,FALSE)=TRUE,1, 0)</f>
        <v>0</v>
      </c>
      <c r="H10" s="19" t="str">
        <f>IF(VLOOKUP(C10,'Doc Load_Aanvraag'!$B$49:$C$386,2,FALSE)=TRUE,Bron!$B$7,Bron!$B$8)</f>
        <v>Niet voldaan</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Load_Aanvraag'!$B$49:$C$386,2,FALSE)=TRUE,1, 0)</f>
        <v>0</v>
      </c>
      <c r="H14" s="19" t="str">
        <f>IF(VLOOKUP(C14,'Doc Load_Aanvraag'!$B$49:$C$386,2,FALSE)=TRUE,Bron!$B$7,Bron!$B$8)</f>
        <v>Niet voldaan</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02" t="s">
        <v>39</v>
      </c>
      <c r="C18" s="103"/>
      <c r="D18" s="103"/>
      <c r="E18" s="103"/>
      <c r="F18" s="103"/>
      <c r="G18" s="103"/>
      <c r="H18" s="103"/>
      <c r="I18" s="5"/>
      <c r="J18" s="5"/>
      <c r="K18" s="5"/>
      <c r="L18" s="5"/>
      <c r="M18" s="5"/>
      <c r="N18" s="5"/>
      <c r="O18" s="64"/>
    </row>
    <row r="19" spans="2:15" x14ac:dyDescent="0.3">
      <c r="B19" s="16"/>
      <c r="C19" s="16" t="s">
        <v>40</v>
      </c>
      <c r="D19" s="16" t="s">
        <v>41</v>
      </c>
      <c r="E19" s="19" t="s">
        <v>28</v>
      </c>
      <c r="F19" s="19" t="s">
        <v>25</v>
      </c>
      <c r="G19" s="19">
        <f>IF(VLOOKUP(C19,'Doc Load_Aanvraag'!$B$49:$C$386,2,FALSE)=TRUE,1, 0)</f>
        <v>0</v>
      </c>
      <c r="H19" s="19" t="str">
        <f>IF(VLOOKUP(C19,'Doc Load_Aanvraag'!$B$49:$C$386,2,FALSE)=TRUE,Bron!$B$7,Bron!$B$8)</f>
        <v>Niet voldaan</v>
      </c>
      <c r="I19" s="5"/>
      <c r="J19" s="5"/>
      <c r="K19" s="5"/>
      <c r="L19" s="5"/>
      <c r="M19" s="5"/>
      <c r="N19" s="5"/>
      <c r="O19" s="64"/>
    </row>
    <row r="20" spans="2:15" x14ac:dyDescent="0.3">
      <c r="B20" s="16"/>
      <c r="C20" s="16" t="s">
        <v>42</v>
      </c>
      <c r="D20" s="16" t="s">
        <v>43</v>
      </c>
      <c r="E20" s="19" t="s">
        <v>28</v>
      </c>
      <c r="F20" s="19" t="s">
        <v>25</v>
      </c>
      <c r="G20" s="19">
        <f>IF(VLOOKUP(C20,'Doc Load_Aanvraag'!$B$49:$C$386,2,FALSE)=TRUE,1, 0)</f>
        <v>0</v>
      </c>
      <c r="H20" s="19" t="str">
        <f>IF(VLOOKUP(C20,'Doc Load_Aanvraag'!$B$49:$C$386,2,FALSE)=TRUE,Bron!$B$7,Bron!$B$8)</f>
        <v>Niet voldaan</v>
      </c>
      <c r="I20" s="5"/>
      <c r="J20" s="5"/>
      <c r="K20" s="5"/>
      <c r="L20" s="5"/>
      <c r="M20" s="5"/>
      <c r="N20" s="5"/>
      <c r="O20" s="64"/>
    </row>
    <row r="21" spans="2:15" x14ac:dyDescent="0.3">
      <c r="B21" s="16"/>
      <c r="C21" s="16" t="s">
        <v>44</v>
      </c>
      <c r="D21" s="16" t="s">
        <v>45</v>
      </c>
      <c r="E21" s="19" t="s">
        <v>28</v>
      </c>
      <c r="F21" s="19" t="s">
        <v>25</v>
      </c>
      <c r="G21" s="19">
        <f>IF(VLOOKUP(C21,'Doc Load_Aanvraag'!$B$49:$C$386,2,FALSE)=TRUE,1, 0)</f>
        <v>0</v>
      </c>
      <c r="H21" s="19" t="str">
        <f>IF(VLOOKUP(C21,'Doc Load_Aanvraag'!$B$49:$C$386,2,FALSE)=TRUE,Bron!$B$7,Bron!$B$8)</f>
        <v>Niet voldaan</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02" t="s">
        <v>51</v>
      </c>
      <c r="D29" s="103"/>
      <c r="E29" s="103"/>
      <c r="F29" s="103"/>
      <c r="G29" s="103"/>
      <c r="H29" s="104"/>
    </row>
    <row r="30" spans="2:15" ht="14.4" x14ac:dyDescent="0.3">
      <c r="B30" s="17"/>
      <c r="C30" s="17" t="s">
        <v>52</v>
      </c>
      <c r="D30" s="16" t="s">
        <v>53</v>
      </c>
      <c r="E30" s="19" t="s">
        <v>267</v>
      </c>
      <c r="F30" s="19" t="s">
        <v>54</v>
      </c>
      <c r="G30" s="19">
        <f>IF(VLOOKUP(I30,'Doc Load_Aanvraag'!$B$49:$C$724,2,FALSE)=TRUE, 1,IF(VLOOKUP(J30,'Doc Load_Aanvraag'!$B$49:$C$724,2,FALSE)=TRUE,1,IF(VLOOKUP(K30,'Doc Load_Aanvraag'!$B$49:$C$724,2,FALSE)=TRUE,1,IF(VLOOKUP(L30,'Doc Load_Aanvraag'!$B$49:$C$724,2,FALSE)=TRUE,0,0))))</f>
        <v>0</v>
      </c>
      <c r="H30" s="19" t="str">
        <f>IF(VLOOKUP(I30,'Doc Load_Aanvraag'!$B$49:$C$724,2,FALSE)=TRUE, Bron!$B$2,IF(VLOOKUP(J30,'Doc Load_Aanvraag'!$B$49:$C$724,2,FALSE)=TRUE,Bron!$B$3,IF(VLOOKUP(K30,'Doc Load_Aanvraag'!$B$49:$C$724,2,FALSE)=TRUE,Bron!$B$4,"")))</f>
        <v/>
      </c>
      <c r="I30" t="s">
        <v>55</v>
      </c>
      <c r="J30" t="s">
        <v>56</v>
      </c>
      <c r="K30" t="s">
        <v>57</v>
      </c>
      <c r="L30" t="s">
        <v>58</v>
      </c>
    </row>
    <row r="31" spans="2:15" ht="14.4" x14ac:dyDescent="0.3">
      <c r="B31" s="17"/>
      <c r="C31" s="17" t="s">
        <v>59</v>
      </c>
      <c r="D31" s="16" t="s">
        <v>60</v>
      </c>
      <c r="E31" s="19" t="s">
        <v>267</v>
      </c>
      <c r="F31" s="19" t="s">
        <v>54</v>
      </c>
      <c r="G31" s="19">
        <f>IF(VLOOKUP(I31,'Doc Load_Aanvraag'!$B$49:$C$724,2,FALSE)=TRUE, 1,IF(VLOOKUP(J31,'Doc Load_Aanvraag'!$B$49:$C$724,2,FALSE)=TRUE,1,IF(VLOOKUP(K31,'Doc Load_Aanvraag'!$B$49:$C$724,2,FALSE)=TRUE,1,0)))</f>
        <v>0</v>
      </c>
      <c r="H31" s="19" t="str">
        <f>IF(VLOOKUP(I31,'Doc Load_Aanvraag'!$B$49:$C$724,2,FALSE)=TRUE, Bron!$B$2,IF(VLOOKUP(J31,'Doc Load_Aanvraag'!$B$49:$C$724,2,FALSE)=TRUE,Bron!$B$3,IF(VLOOKUP(K31,'Doc Load_Aanvraag'!$B$49:$C$724,2,FALSE)=TRUE,Bron!$B$4,"")))</f>
        <v/>
      </c>
      <c r="I31" t="s">
        <v>61</v>
      </c>
      <c r="J31" t="s">
        <v>62</v>
      </c>
      <c r="K31" t="s">
        <v>63</v>
      </c>
    </row>
    <row r="32" spans="2:15" ht="14.4" x14ac:dyDescent="0.3">
      <c r="B32" s="17"/>
      <c r="C32" s="17" t="s">
        <v>64</v>
      </c>
      <c r="D32" s="16" t="s">
        <v>65</v>
      </c>
      <c r="E32" s="19" t="s">
        <v>267</v>
      </c>
      <c r="F32" s="19" t="s">
        <v>54</v>
      </c>
      <c r="G32" s="19">
        <f>IF(VLOOKUP(I32,'Doc Load_Aanvraag'!$B$2:$C$724,2,FALSE)=TRUE, 1,IF(VLOOKUP(J32,'Doc Load_Aanvraag'!$B$2:$C$724,2,FALSE)=TRUE,1,IF(VLOOKUP(K32,'Doc Load_Aanvraag'!$B$2:$C$724,2,FALSE)=TRUE,1,0)))</f>
        <v>0</v>
      </c>
      <c r="H32" s="19" t="str">
        <f>IF(VLOOKUP(I32,'Doc Load_Aanvraag'!$B$49:$C$724,2,FALSE)=TRUE, Bron!$B$2,IF(VLOOKUP(J32,'Doc Load_Aanvraag'!$B$49:$C$724,2,FALSE)=TRUE,Bron!$B$3,IF(VLOOKUP(K32,'Doc Load_Aanvraag'!$B$49:$C$724,2,FALSE)=TRUE,Bron!$B$4,"")))</f>
        <v/>
      </c>
      <c r="I32" t="s">
        <v>66</v>
      </c>
      <c r="J32" t="s">
        <v>67</v>
      </c>
      <c r="K32" t="s">
        <v>68</v>
      </c>
    </row>
    <row r="33" spans="2:14" s="60" customFormat="1" x14ac:dyDescent="0.3">
      <c r="E33" s="63"/>
      <c r="F33" s="63"/>
      <c r="G33" s="63"/>
      <c r="H33" s="63"/>
    </row>
    <row r="34" spans="2:14" x14ac:dyDescent="0.3">
      <c r="B34" s="12" t="s">
        <v>69</v>
      </c>
      <c r="C34" s="102" t="s">
        <v>70</v>
      </c>
      <c r="D34" s="103"/>
      <c r="E34" s="103"/>
      <c r="F34" s="103"/>
      <c r="G34" s="103"/>
      <c r="H34" s="104"/>
    </row>
    <row r="35" spans="2:14" x14ac:dyDescent="0.3">
      <c r="B35" s="16"/>
      <c r="C35" s="17" t="s">
        <v>71</v>
      </c>
      <c r="D35" s="16" t="s">
        <v>72</v>
      </c>
      <c r="E35" s="19" t="s">
        <v>28</v>
      </c>
      <c r="F35" s="19" t="s">
        <v>25</v>
      </c>
      <c r="G35" s="19">
        <f>IF(VLOOKUP(C35,'Doc Load_Aanvraag'!$B$49:$C$386,2,FALSE)=TRUE,1, 0)</f>
        <v>0</v>
      </c>
      <c r="H35" s="19" t="str">
        <f>IF(VLOOKUP(C35,'Doc Load_Aanvraag'!$B$49:$C$386,2,FALSE)=TRUE,Bron!$B$7,Bron!$B$8)</f>
        <v>Niet voldaan</v>
      </c>
    </row>
    <row r="36" spans="2:14" x14ac:dyDescent="0.3">
      <c r="B36" s="16"/>
      <c r="C36" s="17" t="s">
        <v>73</v>
      </c>
      <c r="D36" s="16" t="s">
        <v>74</v>
      </c>
      <c r="E36" s="19" t="s">
        <v>28</v>
      </c>
      <c r="F36" s="19" t="s">
        <v>25</v>
      </c>
      <c r="G36" s="19">
        <f>IF(VLOOKUP(C36,'Doc Load_Aanvraag'!$B$49:$C$386,2,FALSE)=TRUE,1, 0)</f>
        <v>0</v>
      </c>
      <c r="H36" s="19" t="str">
        <f>IF(VLOOKUP(C36,'Doc Load_Aanvraag'!$B$49:$C$386,2,FALSE)=TRUE,Bron!$B$7,Bron!$B$8)</f>
        <v>Niet voldaan</v>
      </c>
    </row>
    <row r="37" spans="2:14" ht="14.4" x14ac:dyDescent="0.3">
      <c r="B37" s="16"/>
      <c r="C37" s="17" t="s">
        <v>75</v>
      </c>
      <c r="D37" s="16" t="s">
        <v>76</v>
      </c>
      <c r="E37" s="19" t="s">
        <v>267</v>
      </c>
      <c r="F37" s="19" t="s">
        <v>77</v>
      </c>
      <c r="G37" s="19">
        <f>IF(VLOOKUP(I37,'Doc Load_Aanvraag'!$B$49:$C$724,2,FALSE)=TRUE, 1,IF(VLOOKUP(J37,'Doc Load_Aanvraag'!$B$49:$C$724,2,FALSE)=TRUE,1,IF(VLOOKUP(K37,'Doc Load_Aanvraag'!$B$49:$C$724,2,FALSE)=TRUE,0,0)))</f>
        <v>0</v>
      </c>
      <c r="H37" s="19" t="str">
        <f>IF(VLOOKUP(I37,'Doc Load_Aanvraag'!$B$49:$C$724,2,FALSE)=TRUE, Bron!$B$2,IF(VLOOKUP(J37,'Doc Load_Aanvraag'!$B$49:$C$724,2,FALSE)=TRUE,Bron!$B$3,IF(VLOOKUP(K37,'Doc Load_Aanvraag'!$B$49:$C$724,2,FALSE)=TRUE,Bron!$B$8,"")))</f>
        <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02" t="s">
        <v>82</v>
      </c>
      <c r="D39" s="103"/>
      <c r="E39" s="103"/>
      <c r="F39" s="103"/>
      <c r="G39" s="103"/>
      <c r="H39" s="104"/>
    </row>
    <row r="40" spans="2:14" x14ac:dyDescent="0.3">
      <c r="B40" s="16"/>
      <c r="C40" s="16"/>
      <c r="D40" s="16" t="s">
        <v>83</v>
      </c>
      <c r="E40" s="1" t="s">
        <v>84</v>
      </c>
      <c r="F40" s="1" t="s">
        <v>25</v>
      </c>
      <c r="G40" s="19" cm="1">
        <f t="array" ref="G40">IF(SUMPRODUCT(-(G41:G45 &lt;&gt; ""))=0,0,1)</f>
        <v>0</v>
      </c>
      <c r="H40" s="19" t="str">
        <f>IF(G40=1,Bron!$B$7,Bron!$B$8)</f>
        <v>Niet voldaan</v>
      </c>
    </row>
    <row r="41" spans="2:14" x14ac:dyDescent="0.3">
      <c r="B41" s="16"/>
      <c r="C41" s="23" t="s">
        <v>85</v>
      </c>
      <c r="D41" s="16" t="s">
        <v>86</v>
      </c>
      <c r="E41" s="19"/>
      <c r="F41" s="19"/>
      <c r="G41" s="19" t="str">
        <f>IF(VLOOKUP(C41,'Doc Load_Aanvraag'!$B$49:$C$386,2,FALSE)=TRUE,"x", "")</f>
        <v/>
      </c>
      <c r="H41" s="19" t="str">
        <f>IF(VLOOKUP(C41,'Doc Load_Aanvraag'!$B$49:$C$386,2,FALSE)=TRUE,Bron!B$7, "")</f>
        <v/>
      </c>
    </row>
    <row r="42" spans="2:14" x14ac:dyDescent="0.3">
      <c r="B42" s="16"/>
      <c r="C42" s="23" t="s">
        <v>87</v>
      </c>
      <c r="D42" s="16" t="s">
        <v>88</v>
      </c>
      <c r="E42" s="19"/>
      <c r="F42" s="19"/>
      <c r="G42" s="19" t="str">
        <f>IF(VLOOKUP(C42,'Doc Load_Aanvraag'!$B$49:$C$386,2,FALSE)=TRUE,"x", "")</f>
        <v/>
      </c>
      <c r="H42" s="19" t="str">
        <f>IF(VLOOKUP(C42,'Doc Load_Aanvraag'!$B$49:$C$386,2,FALSE)=TRUE,Bron!B$7, "")</f>
        <v/>
      </c>
    </row>
    <row r="43" spans="2:14" x14ac:dyDescent="0.3">
      <c r="B43" s="16"/>
      <c r="C43" s="23" t="s">
        <v>89</v>
      </c>
      <c r="D43" s="16" t="s">
        <v>90</v>
      </c>
      <c r="E43" s="19"/>
      <c r="F43" s="19"/>
      <c r="G43" s="19" t="str">
        <f>IF(VLOOKUP(C43,'Doc Load_Aanvraag'!$B$49:$C$386,2,FALSE)=TRUE,"x", "")</f>
        <v/>
      </c>
      <c r="H43" s="19" t="str">
        <f>IF(VLOOKUP(C43,'Doc Load_Aanvraag'!$B$49:$C$386,2,FALSE)=TRUE,Bron!B$7, "")</f>
        <v/>
      </c>
    </row>
    <row r="44" spans="2:14" x14ac:dyDescent="0.3">
      <c r="B44" s="16"/>
      <c r="C44" s="23" t="s">
        <v>91</v>
      </c>
      <c r="D44" s="16" t="s">
        <v>92</v>
      </c>
      <c r="E44" s="19"/>
      <c r="F44" s="19"/>
      <c r="G44" s="19" t="str">
        <f>IF(VLOOKUP(C44,'Doc Load_Aanvraag'!$B$49:$C$386,2,FALSE)=TRUE,"x", "")</f>
        <v/>
      </c>
      <c r="H44" s="19" t="str">
        <f>IF(VLOOKUP(C44,'Doc Load_Aanvraag'!$B$49:$C$386,2,FALSE)=TRUE,Bron!B$7, "")</f>
        <v/>
      </c>
    </row>
    <row r="45" spans="2:14" x14ac:dyDescent="0.3">
      <c r="B45" s="16"/>
      <c r="C45" s="23" t="s">
        <v>93</v>
      </c>
      <c r="D45" s="16" t="s">
        <v>94</v>
      </c>
      <c r="E45" s="19"/>
      <c r="F45" s="19"/>
      <c r="G45" s="19" t="str">
        <f>IF(VLOOKUP(C45,'Doc Load_Aanvraag'!$B$49:$C$386,2,FALSE)=TRUE,"x", "")</f>
        <v/>
      </c>
      <c r="H45" s="19" t="str">
        <f>IF(VLOOKUP(C45,'Doc Load_Aanvraag'!$B$49:$C$386,2,FALSE)=TRUE,Bron!B$7, "")</f>
        <v/>
      </c>
    </row>
    <row r="46" spans="2:14" s="60" customFormat="1" x14ac:dyDescent="0.3">
      <c r="D46" s="69"/>
      <c r="E46" s="63"/>
      <c r="F46" s="63"/>
      <c r="G46" s="65"/>
      <c r="H46" s="65"/>
    </row>
    <row r="47" spans="2:14" x14ac:dyDescent="0.3">
      <c r="B47" s="12" t="s">
        <v>95</v>
      </c>
      <c r="C47" s="102" t="s">
        <v>96</v>
      </c>
      <c r="D47" s="103"/>
      <c r="E47" s="103"/>
      <c r="F47" s="103" t="s">
        <v>97</v>
      </c>
      <c r="G47" s="103"/>
      <c r="H47" s="104"/>
    </row>
    <row r="48" spans="2:14" ht="14.4" x14ac:dyDescent="0.3">
      <c r="B48" s="16"/>
      <c r="C48" s="16" t="s">
        <v>95</v>
      </c>
      <c r="D48" s="16" t="s">
        <v>98</v>
      </c>
      <c r="E48" s="19" t="s">
        <v>24</v>
      </c>
      <c r="F48" s="19" t="s">
        <v>77</v>
      </c>
      <c r="G48" s="19">
        <f>IF(OR(H48=Bron!B2,Bijlage3_Aanvraag!H48=Bron!B3),1,0)</f>
        <v>0</v>
      </c>
      <c r="H48" s="19" t="str">
        <f>IF(OR(VLOOKUP(L48,'Doc Load_Aanvraag'!$B$49:$C$724,2,FALSE)=TRUE,VLOOKUP(I48,'Doc Load_Aanvraag'!$B$49:$C$724,2,FALSE)=TRUE), Bron!$B$2,IF(OR(VLOOKUP(M48,'Doc Load_Aanvraag'!$B$49:$C$724,2,FALSE)=TRUE,VLOOKUP(J48,'Doc Load_Aanvraag'!$B$49:$C$724,2,FALSE)=TRUE),Bron!$B$3,IF(OR(VLOOKUP(K48,'Doc Load_Aanvraag'!$B$49:$C$724,2,FALSE)=TRUE,VLOOKUP(N48,'Doc Load_Aanvraag'!$B$49:$C$724,2,FALSE)=TRUE),Bron!$B$8,"Niet ingevuld")))</f>
        <v>Niet ingevuld</v>
      </c>
      <c r="I48" t="s">
        <v>99</v>
      </c>
      <c r="J48" t="s">
        <v>100</v>
      </c>
      <c r="K48" t="s">
        <v>101</v>
      </c>
      <c r="L48" t="s">
        <v>102</v>
      </c>
      <c r="M48" t="s">
        <v>103</v>
      </c>
      <c r="N48" t="s">
        <v>104</v>
      </c>
    </row>
    <row r="49" spans="2:15" x14ac:dyDescent="0.3">
      <c r="B49" s="12" t="s">
        <v>105</v>
      </c>
      <c r="C49" s="102" t="s">
        <v>106</v>
      </c>
      <c r="D49" s="103"/>
      <c r="E49" s="103"/>
      <c r="F49" s="103" t="s">
        <v>97</v>
      </c>
      <c r="G49" s="103"/>
      <c r="H49" s="104"/>
    </row>
    <row r="50" spans="2:15" ht="14.4" x14ac:dyDescent="0.3">
      <c r="B50" s="16"/>
      <c r="C50" s="16" t="s">
        <v>105</v>
      </c>
      <c r="D50" s="16" t="s">
        <v>107</v>
      </c>
      <c r="E50" s="1" t="s">
        <v>24</v>
      </c>
      <c r="F50" s="19" t="s">
        <v>54</v>
      </c>
      <c r="G50" s="19">
        <f>IF(VLOOKUP(I50,'Doc Load_Aanvraag'!$B$49:$C$724,2,FALSE)=TRUE, 1,IF(VLOOKUP(J50,'Doc Load_Aanvraag'!$B$49:$C$724,2,FALSE)=TRUE,1,IF(VLOOKUP(K50,'Doc Load_Aanvraag'!$B$49:$C$724,2,FALSE)=TRUE,0,0)))</f>
        <v>0</v>
      </c>
      <c r="H50" s="19" t="str">
        <f>IF(VLOOKUP(I50,'Doc Load_Aanvraag'!$B$49:$C$724,2,FALSE)=TRUE, Bron!$B$2,IF(VLOOKUP(J50,'Doc Load_Aanvraag'!$B$49:$C$724,2,FALSE)=TRUE,Bron!$B$3,IF(VLOOKUP(K50,'Doc Load_Aanvraag'!$B$49:$C$724,2,FALSE)=TRUE,Bron!$B$4,"Niet ingevuld")))</f>
        <v>Niet ingevuld</v>
      </c>
      <c r="I50" t="s">
        <v>108</v>
      </c>
      <c r="J50" t="s">
        <v>109</v>
      </c>
      <c r="K50" t="s">
        <v>110</v>
      </c>
    </row>
    <row r="51" spans="2:15" x14ac:dyDescent="0.3">
      <c r="B51" s="12" t="s">
        <v>111</v>
      </c>
      <c r="C51" s="102" t="s">
        <v>112</v>
      </c>
      <c r="D51" s="103"/>
      <c r="E51" s="103"/>
      <c r="F51" s="103" t="s">
        <v>97</v>
      </c>
      <c r="G51" s="103"/>
      <c r="H51" s="104"/>
    </row>
    <row r="52" spans="2:15" ht="14.4" x14ac:dyDescent="0.3">
      <c r="B52" s="16"/>
      <c r="C52" s="16" t="s">
        <v>111</v>
      </c>
      <c r="D52" s="16" t="s">
        <v>113</v>
      </c>
      <c r="E52" s="19" t="s">
        <v>84</v>
      </c>
      <c r="F52" s="19" t="s">
        <v>54</v>
      </c>
      <c r="G52" s="19">
        <f>IF(OR(H52=Bron!$B$2,Bijlage3_Aanvraag!H52=Bron!$B$3,H52=Bron!$B$4),1,0)</f>
        <v>0</v>
      </c>
      <c r="H52" s="19" t="str">
        <f>IF(VLOOKUP(I52,'Doc Load_Aanvraag'!$B$49:$C$724,2,FALSE)=TRUE, Bron!$B$2,IF(VLOOKUP(J52,'Doc Load_Aanvraag'!$B$49:$C$724,2,FALSE)=TRUE,Bron!$B$3,IF(VLOOKUP(K52,'Doc Load_Aanvraag'!$B$49:$C$724,2,FALSE)=TRUE,Bron!$B$4,"")))</f>
        <v/>
      </c>
      <c r="I52" t="s">
        <v>114</v>
      </c>
      <c r="J52" t="s">
        <v>115</v>
      </c>
      <c r="K52" t="s">
        <v>116</v>
      </c>
    </row>
    <row r="53" spans="2:15" s="60" customFormat="1" x14ac:dyDescent="0.3">
      <c r="E53" s="63"/>
      <c r="F53" s="63"/>
      <c r="G53" s="63"/>
      <c r="H53" s="63"/>
    </row>
    <row r="54" spans="2:15" x14ac:dyDescent="0.3">
      <c r="B54" s="21" t="s">
        <v>117</v>
      </c>
      <c r="C54" s="21"/>
      <c r="D54" s="21" t="s">
        <v>47</v>
      </c>
      <c r="E54" s="22">
        <v>6</v>
      </c>
      <c r="F54" s="22"/>
      <c r="G54" s="22">
        <f>G52+G40+G37+G30+G31+G32</f>
        <v>0</v>
      </c>
      <c r="H54" s="22"/>
    </row>
    <row r="55" spans="2:15" x14ac:dyDescent="0.3">
      <c r="B55" s="21"/>
      <c r="C55" s="21"/>
      <c r="D55" s="21" t="s">
        <v>48</v>
      </c>
      <c r="E55" s="22">
        <v>4</v>
      </c>
      <c r="F55" s="22"/>
      <c r="G55" s="22">
        <f>G35+G36+G48+G50</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118</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119</v>
      </c>
      <c r="C60" s="102" t="s">
        <v>563</v>
      </c>
      <c r="D60" s="103"/>
      <c r="E60" s="103"/>
      <c r="F60" s="103"/>
      <c r="G60" s="103"/>
      <c r="H60" s="104"/>
      <c r="I60" s="5"/>
      <c r="J60" s="5"/>
      <c r="K60" s="5"/>
      <c r="L60" s="5"/>
      <c r="M60" s="5"/>
      <c r="N60" s="5"/>
      <c r="O60" s="64"/>
    </row>
    <row r="61" spans="2:15" ht="14.4" x14ac:dyDescent="0.3">
      <c r="B61" s="16"/>
      <c r="C61" s="16"/>
      <c r="D61" s="16" t="s">
        <v>120</v>
      </c>
      <c r="E61" s="19" t="s">
        <v>28</v>
      </c>
      <c r="F61" s="19" t="s">
        <v>54</v>
      </c>
      <c r="G61" s="19" cm="1">
        <f t="array" ref="G61">IF(AND(ABS(SUMPRODUCT(-(G62:G68 &lt;&gt; "")))&gt;2,G66="x",G67="x"),1,0)</f>
        <v>0</v>
      </c>
      <c r="H61" s="19" t="str" cm="1">
        <f t="array" ref="H61">IF(ABS(SUMPRODUCT(-(G62:G68&lt;&gt;"")))=7,"Uitstekend",IF(ABS(SUMPRODUCT(-(G62:G68&lt;&gt;"")))&gt;4,"Beter",IF(ABS(SUMPRODUCT(-(G62:G68&lt;&gt;"")))&gt;2,"Goed","Niet voldaan")))</f>
        <v>Niet voldaan</v>
      </c>
      <c r="I61" t="s">
        <v>121</v>
      </c>
      <c r="J61" t="s">
        <v>122</v>
      </c>
      <c r="K61" t="s">
        <v>123</v>
      </c>
      <c r="L61" s="5"/>
      <c r="M61" s="5"/>
      <c r="N61" s="5"/>
      <c r="O61" s="64"/>
    </row>
    <row r="62" spans="2:15" x14ac:dyDescent="0.3">
      <c r="B62" s="16"/>
      <c r="C62" s="16" t="s">
        <v>124</v>
      </c>
      <c r="D62" s="16" t="s">
        <v>125</v>
      </c>
      <c r="E62" s="19"/>
      <c r="F62" s="24" t="s">
        <v>717</v>
      </c>
      <c r="G62" s="19" t="str">
        <f>IF(VLOOKUP(C62,'Doc Load_Aanvraag'!$B$49:$C$486,2,FALSE)=TRUE,"x","")</f>
        <v/>
      </c>
      <c r="H62" s="19"/>
      <c r="I62" s="5"/>
      <c r="J62" s="5"/>
      <c r="K62" s="5"/>
      <c r="L62" s="5"/>
      <c r="M62" s="5"/>
      <c r="N62" s="5"/>
      <c r="O62" s="64"/>
    </row>
    <row r="63" spans="2:15" x14ac:dyDescent="0.3">
      <c r="B63" s="16"/>
      <c r="C63" s="16" t="s">
        <v>126</v>
      </c>
      <c r="D63" s="16" t="s">
        <v>127</v>
      </c>
      <c r="E63" s="19"/>
      <c r="F63" s="24" t="s">
        <v>717</v>
      </c>
      <c r="G63" s="19" t="str">
        <f>IF(VLOOKUP(C63,'Doc Load_Aanvraag'!$B$49:$C$486,2,FALSE)=TRUE,"x","")</f>
        <v/>
      </c>
      <c r="H63" s="19"/>
      <c r="I63" s="5"/>
      <c r="J63" s="5"/>
      <c r="K63" s="5"/>
      <c r="L63" s="5"/>
      <c r="M63" s="5"/>
      <c r="N63" s="5"/>
      <c r="O63" s="64"/>
    </row>
    <row r="64" spans="2:15" x14ac:dyDescent="0.3">
      <c r="B64" s="16"/>
      <c r="C64" s="16" t="s">
        <v>128</v>
      </c>
      <c r="D64" s="16" t="s">
        <v>129</v>
      </c>
      <c r="E64" s="19"/>
      <c r="F64" s="24" t="s">
        <v>717</v>
      </c>
      <c r="G64" s="19" t="str">
        <f>IF(VLOOKUP(C64,'Doc Load_Aanvraag'!$B$49:$C$486,2,FALSE)=TRUE,"x","")</f>
        <v/>
      </c>
      <c r="H64" s="19"/>
      <c r="I64" s="5"/>
      <c r="J64" s="5"/>
      <c r="K64" s="5"/>
      <c r="L64" s="5"/>
      <c r="M64" s="5"/>
      <c r="N64" s="5"/>
      <c r="O64" s="64"/>
    </row>
    <row r="65" spans="2:15" x14ac:dyDescent="0.3">
      <c r="B65" s="16"/>
      <c r="C65" s="16" t="s">
        <v>130</v>
      </c>
      <c r="D65" s="16" t="s">
        <v>131</v>
      </c>
      <c r="E65" s="19"/>
      <c r="F65" s="24" t="s">
        <v>717</v>
      </c>
      <c r="G65" s="19" t="str">
        <f>IF(VLOOKUP(C65,'Doc Load_Aanvraag'!$B$49:$C$486,2,FALSE)=TRUE,"x","")</f>
        <v/>
      </c>
      <c r="H65" s="19"/>
      <c r="I65" s="5"/>
      <c r="J65" s="5"/>
      <c r="K65" s="5"/>
      <c r="L65" s="5"/>
      <c r="M65" s="5"/>
      <c r="N65" s="5"/>
      <c r="O65" s="64"/>
    </row>
    <row r="66" spans="2:15" x14ac:dyDescent="0.3">
      <c r="B66" s="16"/>
      <c r="C66" s="16" t="s">
        <v>132</v>
      </c>
      <c r="D66" s="16" t="s">
        <v>133</v>
      </c>
      <c r="E66" s="24" t="s">
        <v>24</v>
      </c>
      <c r="F66" s="24" t="s">
        <v>717</v>
      </c>
      <c r="G66" s="19" t="str">
        <f>IF(VLOOKUP(C66,'Doc Load_Aanvraag'!$B$49:$C$486,2,FALSE)=TRUE,"x","")</f>
        <v/>
      </c>
      <c r="H66" s="19"/>
      <c r="I66" s="5"/>
      <c r="J66" s="5"/>
      <c r="K66" s="5"/>
      <c r="L66" s="5"/>
      <c r="M66" s="5"/>
      <c r="N66" s="5"/>
      <c r="O66" s="64"/>
    </row>
    <row r="67" spans="2:15" x14ac:dyDescent="0.3">
      <c r="B67" s="16"/>
      <c r="C67" s="16" t="s">
        <v>134</v>
      </c>
      <c r="D67" s="16" t="s">
        <v>135</v>
      </c>
      <c r="E67" s="24" t="s">
        <v>24</v>
      </c>
      <c r="F67" s="24" t="s">
        <v>717</v>
      </c>
      <c r="G67" s="19" t="str">
        <f>IF(VLOOKUP(C67,'Doc Load_Aanvraag'!$B$49:$C$486,2,FALSE)=TRUE,"x","")</f>
        <v/>
      </c>
      <c r="H67" s="19"/>
      <c r="I67" s="5"/>
      <c r="J67" s="5"/>
      <c r="K67" s="5"/>
      <c r="L67" s="5"/>
      <c r="M67" s="5"/>
      <c r="N67" s="5"/>
      <c r="O67" s="64"/>
    </row>
    <row r="68" spans="2:15" x14ac:dyDescent="0.3">
      <c r="B68" s="16"/>
      <c r="C68" s="16" t="s">
        <v>136</v>
      </c>
      <c r="D68" s="16" t="s">
        <v>137</v>
      </c>
      <c r="E68" s="19"/>
      <c r="F68" s="24" t="s">
        <v>717</v>
      </c>
      <c r="G68" s="19" t="str">
        <f>IF(VLOOKUP(C68,'Doc Load_Aanvraag'!$B$49:$C$486,2,FALSE)=TRUE,"x","")</f>
        <v/>
      </c>
      <c r="H68" s="19"/>
      <c r="I68" s="5"/>
      <c r="J68" s="5"/>
      <c r="K68" s="5"/>
      <c r="L68" s="5"/>
      <c r="M68" s="5"/>
      <c r="N68" s="5"/>
      <c r="O68" s="64"/>
    </row>
    <row r="69" spans="2:15" s="60" customFormat="1" x14ac:dyDescent="0.3">
      <c r="E69" s="63"/>
      <c r="F69" s="63"/>
      <c r="G69" s="63"/>
      <c r="H69" s="63"/>
      <c r="I69" s="64"/>
      <c r="J69" s="64"/>
      <c r="K69" s="64"/>
      <c r="L69" s="64"/>
      <c r="M69" s="64"/>
      <c r="N69" s="64"/>
      <c r="O69" s="64"/>
    </row>
    <row r="70" spans="2:15" x14ac:dyDescent="0.3">
      <c r="B70" s="12" t="s">
        <v>138</v>
      </c>
      <c r="C70" s="102" t="s">
        <v>139</v>
      </c>
      <c r="D70" s="103"/>
      <c r="E70" s="103"/>
      <c r="F70" s="103" t="s">
        <v>97</v>
      </c>
      <c r="G70" s="103"/>
      <c r="H70" s="104"/>
      <c r="I70" s="5"/>
      <c r="J70" s="5"/>
      <c r="K70" s="5"/>
      <c r="L70" s="5"/>
      <c r="M70" s="5"/>
      <c r="N70" s="5"/>
      <c r="O70" s="64"/>
    </row>
    <row r="71" spans="2:15" x14ac:dyDescent="0.3">
      <c r="B71" s="16"/>
      <c r="C71" s="16" t="s">
        <v>140</v>
      </c>
      <c r="D71" s="16" t="s">
        <v>141</v>
      </c>
      <c r="E71" s="19" t="s">
        <v>28</v>
      </c>
      <c r="F71" s="19"/>
      <c r="G71" s="19">
        <f>IF(OR(G72="x",G75="x"),1,0)</f>
        <v>0</v>
      </c>
      <c r="H71" s="19" t="str">
        <f>IF(G71=1,Bron!$B$7,Bron!$B$8)</f>
        <v>Niet voldaan</v>
      </c>
      <c r="I71" s="5"/>
      <c r="J71" s="5"/>
      <c r="K71" s="5"/>
      <c r="L71" s="5"/>
      <c r="M71" s="5"/>
      <c r="N71" s="5"/>
      <c r="O71" s="64"/>
    </row>
    <row r="72" spans="2:15" x14ac:dyDescent="0.3">
      <c r="B72" s="16"/>
      <c r="C72" s="25" t="s">
        <v>142</v>
      </c>
      <c r="D72" s="25" t="s">
        <v>143</v>
      </c>
      <c r="E72" s="19"/>
      <c r="F72" s="19"/>
      <c r="G72" s="19" t="str">
        <f>IF(VLOOKUP(I72,'Doc Load_Aanvraag'!$B$49:$C$486,2,FALSE)=TRUE,"x", "")</f>
        <v/>
      </c>
      <c r="H72" s="19" t="str">
        <f>IF(VLOOKUP(I72,'Doc Load_Aanvraag'!$B$49:$C$386,2,FALSE)=TRUE,Bron!$B$7, "")</f>
        <v/>
      </c>
      <c r="I72" s="5" t="s">
        <v>144</v>
      </c>
      <c r="J72" s="5"/>
      <c r="K72" s="5"/>
      <c r="L72" s="5"/>
      <c r="M72" s="5"/>
      <c r="N72" s="5"/>
      <c r="O72" s="64"/>
    </row>
    <row r="73" spans="2:15" x14ac:dyDescent="0.3">
      <c r="B73" s="16"/>
      <c r="C73" s="24" t="s">
        <v>29</v>
      </c>
      <c r="D73" s="25" t="s">
        <v>145</v>
      </c>
      <c r="E73" s="19"/>
      <c r="G73" s="19" t="str">
        <f>IF(AND(VLOOKUP(Bijlage3_Aanvraag!I73,'Doc Load_Aanvraag'!$B$49:$C$600,2,FALSE)=TRUE,VLOOKUP(Bijlage3_Aanvraag!$J$73,'Doc Load_Aanvraag'!$B$49:$C$600,2,FALSE)=TRUE),"x","")</f>
        <v/>
      </c>
      <c r="H73" s="19"/>
      <c r="I73" s="5" t="s">
        <v>146</v>
      </c>
      <c r="J73" s="5" t="s">
        <v>147</v>
      </c>
      <c r="K73" s="5"/>
      <c r="L73" s="5"/>
      <c r="M73" s="5"/>
      <c r="N73" s="5"/>
      <c r="O73" s="64"/>
    </row>
    <row r="74" spans="2:15" ht="14.4" x14ac:dyDescent="0.3">
      <c r="B74" s="16"/>
      <c r="C74" s="24" t="s">
        <v>31</v>
      </c>
      <c r="D74" s="25" t="s">
        <v>148</v>
      </c>
      <c r="E74" s="19"/>
      <c r="F74" s="1" t="s">
        <v>77</v>
      </c>
      <c r="G74" s="19" t="str">
        <f>IF(OR(VLOOKUP($I$74,'Doc Load_Aanvraag'!$B$49:$C$724,2,FALSE)=TRUE, VLOOKUP($L$74,'Doc Load_Aanvraag'!$B$49:$C$724,2,FALSE)=TRUE),"x",IF(OR(VLOOKUP(Bijlage3_Aanvraag!$J$74,'Doc Load_Aanvraag'!$B$49:$C$724,2,FALSE)=TRUE,VLOOKUP(Bijlage3_Aanvraag!$M$74,'Doc Load_Aanvraag'!$B$49:$C$724,2,FALSE)=TRUE),"x",IF(OR(VLOOKUP(Bijlage3_Aanvraag!$K$74,'Doc Load_Aanvraag'!$B$49:$C$724,2,FALSE)=TRUE,VLOOKUP(Bijlage3_Aanvraag!$K$74,'Doc Load_Aanvraag'!$B$49:$C$724,2,FALSE)=TRUE),"x","")))</f>
        <v/>
      </c>
      <c r="H74" s="19" t="str">
        <f>IF(OR(VLOOKUP($I$74,'Doc Load_Aanvraag'!$B$49:$C$724,2,FALSE)=TRUE, VLOOKUP($L$74,'Doc Load_Aanvraag'!$B$49:$C$724,2,FALSE)=TRUE),Bron!$B$49,IF(OR(VLOOKUP(Bijlage3_Aanvraag!$J$74,'Doc Load_Aanvraag'!$B$49:$C$724,2,FALSE)=TRUE,VLOOKUP(Bijlage3_Aanvraag!$M$74,'Doc Load_Aanvraag'!$B$49:$C$724,2,FALSE)=TRUE),Bron!$B$3,IF(OR(VLOOKUP(Bijlage3_Aanvraag!$K$74,'Doc Load_Aanvraag'!$B$49:$C$724,2,FALSE)=TRUE,VLOOKUP(Bijlage3_Aanvraag!$K$74,'Doc Load_Aanvraag'!$B$49:$C$724,2,FALSE)=TRUE),Bron!$B$8,"")))</f>
        <v/>
      </c>
      <c r="I74" t="s">
        <v>149</v>
      </c>
      <c r="J74" t="s">
        <v>150</v>
      </c>
      <c r="K74" t="s">
        <v>151</v>
      </c>
      <c r="L74" t="s">
        <v>152</v>
      </c>
      <c r="M74" t="s">
        <v>153</v>
      </c>
      <c r="N74" t="s">
        <v>154</v>
      </c>
      <c r="O74" s="64"/>
    </row>
    <row r="75" spans="2:15" x14ac:dyDescent="0.3">
      <c r="B75" s="16"/>
      <c r="C75" s="25" t="s">
        <v>155</v>
      </c>
      <c r="D75" s="25" t="s">
        <v>156</v>
      </c>
      <c r="E75" s="1"/>
      <c r="F75" s="19"/>
      <c r="G75" s="19" t="str">
        <f>IF(VLOOKUP(I75,'Doc Load_Aanvraag'!$B$49:$C$600,2,FALSE)=TRUE,"x", "")</f>
        <v/>
      </c>
      <c r="H75" s="19" t="s">
        <v>97</v>
      </c>
      <c r="I75" s="5" t="s">
        <v>157</v>
      </c>
      <c r="J75" s="5"/>
      <c r="K75" s="5"/>
      <c r="L75" s="5"/>
      <c r="M75" s="5"/>
      <c r="N75" s="5"/>
      <c r="O75" s="64"/>
    </row>
    <row r="76" spans="2:15" x14ac:dyDescent="0.3">
      <c r="B76" s="16"/>
      <c r="C76" s="24" t="s">
        <v>29</v>
      </c>
      <c r="D76" s="25" t="s">
        <v>158</v>
      </c>
      <c r="E76" s="1"/>
      <c r="F76" s="19"/>
      <c r="G76" s="19" t="str">
        <f>IF(AND(VLOOKUP(Bijlage3_Aanvraag!I76,'Doc Load_Aanvraag'!$B$49:$C$600,2,FALSE)=TRUE,VLOOKUP(Bijlage3_Aanvraag!$J$76,'Doc Load_Aanvraag'!$B$2:$C$600,2,FALSE)=TRUE),"x","")</f>
        <v/>
      </c>
      <c r="H76" s="19"/>
      <c r="I76" s="5" t="s">
        <v>159</v>
      </c>
      <c r="J76" s="5" t="s">
        <v>160</v>
      </c>
      <c r="K76" s="5"/>
      <c r="L76" s="5"/>
      <c r="M76" s="5"/>
      <c r="N76" s="5"/>
      <c r="O76" s="64"/>
    </row>
    <row r="77" spans="2:15" x14ac:dyDescent="0.3">
      <c r="B77" s="16"/>
      <c r="C77" s="24" t="s">
        <v>31</v>
      </c>
      <c r="D77" s="25" t="s">
        <v>161</v>
      </c>
      <c r="E77" s="1"/>
      <c r="F77" s="19"/>
      <c r="G77" s="19" t="str">
        <f>IF(VLOOKUP(I77,'Doc Load_Aanvraag'!$B$49:$C$600,2,FALSE)=TRUE,"x", "")</f>
        <v/>
      </c>
      <c r="H77" s="19"/>
      <c r="I77" s="5" t="s">
        <v>162</v>
      </c>
      <c r="J77" s="5"/>
      <c r="K77" s="5"/>
      <c r="L77" s="5"/>
      <c r="M77" s="5"/>
      <c r="N77" s="5"/>
      <c r="O77" s="64"/>
    </row>
    <row r="78" spans="2:15" x14ac:dyDescent="0.3">
      <c r="B78" s="16"/>
      <c r="C78" s="16" t="s">
        <v>163</v>
      </c>
      <c r="D78" s="17" t="s">
        <v>164</v>
      </c>
      <c r="E78" s="26" t="s">
        <v>97</v>
      </c>
      <c r="F78" s="19"/>
      <c r="G78" s="19"/>
      <c r="H78" s="19"/>
      <c r="I78" s="5"/>
      <c r="J78" s="5"/>
      <c r="K78" s="5"/>
      <c r="L78" s="5"/>
      <c r="M78" s="5"/>
      <c r="N78" s="5"/>
      <c r="O78" s="64"/>
    </row>
    <row r="79" spans="2:15" ht="14.4" x14ac:dyDescent="0.3">
      <c r="B79" s="16"/>
      <c r="C79" s="1" t="s">
        <v>29</v>
      </c>
      <c r="D79" s="17" t="s">
        <v>165</v>
      </c>
      <c r="E79" s="19" t="s">
        <v>84</v>
      </c>
      <c r="F79" s="19" t="s">
        <v>77</v>
      </c>
      <c r="G79" s="19">
        <f>IF(VLOOKUP(I79,'Doc Load_Aanvraag'!$B$49:$C$724,2,FALSE)=TRUE, 1,IF(VLOOKUP(J79,'Doc Load_Aanvraag'!$B$49:$C$724,2,FALSE)=TRUE,1,IF(VLOOKUP(K79,'Doc Load_Aanvraag'!$B$49:$C$724,2,FALSE)=TRUE,0,0)))</f>
        <v>0</v>
      </c>
      <c r="H79" s="19" t="str">
        <f>IF(VLOOKUP(I79,'Doc Load_Aanvraag'!$B$49:$C$724,2,FALSE)=TRUE, Bron!$B$2,IF(VLOOKUP(J79,'Doc Load_Aanvraag'!$B$49:$C$724,2,FALSE)=TRUE,Bron!$B$3,IF(VLOOKUP(K79,'Doc Load_Aanvraag'!$B$49:$C$724,2,FALSE)=TRUE,Bron!$B$8,"")))</f>
        <v/>
      </c>
      <c r="I79" t="s">
        <v>166</v>
      </c>
      <c r="J79" t="s">
        <v>167</v>
      </c>
      <c r="K79" t="s">
        <v>168</v>
      </c>
      <c r="L79" s="5"/>
      <c r="M79" s="5"/>
      <c r="N79" s="5"/>
      <c r="O79" s="64"/>
    </row>
    <row r="80" spans="2:15" ht="14.4" x14ac:dyDescent="0.3">
      <c r="B80" s="16"/>
      <c r="C80" s="1" t="s">
        <v>31</v>
      </c>
      <c r="D80" s="17" t="s">
        <v>169</v>
      </c>
      <c r="E80" s="19" t="s">
        <v>84</v>
      </c>
      <c r="F80" s="19" t="s">
        <v>77</v>
      </c>
      <c r="G80" s="19">
        <f>IF(VLOOKUP(I80,'Doc Load_Aanvraag'!$B$49:$C$724,2,FALSE)=TRUE, 1,IF(VLOOKUP(J80,'Doc Load_Aanvraag'!$B$49:$C$724,2,FALSE)=TRUE,1,IF(VLOOKUP(K80,'Doc Load_Aanvraag'!$B$49:$C$724,2,FALSE)=TRUE,0,0)))</f>
        <v>0</v>
      </c>
      <c r="H80" s="19" t="str">
        <f>IF(VLOOKUP(I80,'Doc Load_Aanvraag'!$B$49:$C$724,2,FALSE)=TRUE, Bron!$B$2,IF(VLOOKUP(J80,'Doc Load_Aanvraag'!$B$49:$C$724,2,FALSE)=TRUE,Bron!$B$3,IF(VLOOKUP(K80,'Doc Load_Aanvraag'!$B$49:$C$724,2,FALSE)=TRUE,Bron!$B$8,"")))</f>
        <v/>
      </c>
      <c r="I80" t="s">
        <v>170</v>
      </c>
      <c r="J80" t="s">
        <v>171</v>
      </c>
      <c r="K80" t="s">
        <v>172</v>
      </c>
      <c r="L80" s="5"/>
      <c r="M80" s="5"/>
      <c r="N80" s="5"/>
      <c r="O80" s="64"/>
    </row>
    <row r="81" spans="2:15" ht="14.4" x14ac:dyDescent="0.3">
      <c r="B81" s="16"/>
      <c r="C81" s="1" t="s">
        <v>33</v>
      </c>
      <c r="D81" s="17" t="s">
        <v>173</v>
      </c>
      <c r="E81" s="19" t="s">
        <v>84</v>
      </c>
      <c r="F81" s="19" t="s">
        <v>77</v>
      </c>
      <c r="G81" s="19">
        <f>IF(VLOOKUP(I81,'Doc Load_Aanvraag'!$B$49:$C$724,2,FALSE)=TRUE, 1,IF(VLOOKUP(J81,'Doc Load_Aanvraag'!$B$49:$C$724,2,FALSE)=TRUE,1,IF(VLOOKUP(K81,'Doc Load_Aanvraag'!$B$49:$C$724,2,FALSE)=TRUE,0,0)))</f>
        <v>0</v>
      </c>
      <c r="H81" s="19" t="str">
        <f>IF(VLOOKUP(I81,'Doc Load_Aanvraag'!$B$49:$C$724,2,FALSE)=TRUE, Bron!$B$2,IF(VLOOKUP(J81,'Doc Load_Aanvraag'!$B$49:$C$724,2,FALSE)=TRUE,Bron!$B$3,IF(VLOOKUP(K81,'Doc Load_Aanvraag'!$B$49:$C$724,2,FALSE)=TRUE,Bron!$B$8,"")))</f>
        <v/>
      </c>
      <c r="I81" t="s">
        <v>174</v>
      </c>
      <c r="J81" t="s">
        <v>175</v>
      </c>
      <c r="K81" t="s">
        <v>176</v>
      </c>
      <c r="L81" s="5"/>
      <c r="M81" s="5"/>
      <c r="N81" s="5"/>
      <c r="O81" s="64"/>
    </row>
    <row r="82" spans="2:15" ht="14.4" x14ac:dyDescent="0.3">
      <c r="B82" s="16"/>
      <c r="C82" s="1" t="s">
        <v>177</v>
      </c>
      <c r="D82" s="17" t="s">
        <v>178</v>
      </c>
      <c r="E82" s="19" t="s">
        <v>84</v>
      </c>
      <c r="F82" s="19" t="s">
        <v>77</v>
      </c>
      <c r="G82" s="19">
        <f>IF(VLOOKUP(I82,'Doc Load_Aanvraag'!$B$49:$C$724,2,FALSE)=TRUE, 1,IF(VLOOKUP(J82,'Doc Load_Aanvraag'!$B$49:$C$724,2,FALSE)=TRUE,1,IF(VLOOKUP(K82,'Doc Load_Aanvraag'!$B$49:$C$724,2,FALSE)=TRUE,0,0)))</f>
        <v>0</v>
      </c>
      <c r="H82" s="19" t="str">
        <f>IF(VLOOKUP(I82,'Doc Load_Aanvraag'!$B$49:$C$724,2,FALSE)=TRUE, Bron!$B$2,IF(VLOOKUP(J82,'Doc Load_Aanvraag'!$B$49:$C$724,2,FALSE)=TRUE,Bron!$B$3,IF(VLOOKUP(K82,'Doc Load_Aanvraag'!$B$49:$C$724,2,FALSE)=TRUE,Bron!$B$8,"")))</f>
        <v/>
      </c>
      <c r="I82" t="s">
        <v>179</v>
      </c>
      <c r="J82" t="s">
        <v>180</v>
      </c>
      <c r="K82" t="s">
        <v>181</v>
      </c>
      <c r="L82" s="5"/>
      <c r="M82" s="5"/>
      <c r="N82" s="5"/>
      <c r="O82" s="64"/>
    </row>
    <row r="83" spans="2:15" ht="14.4" x14ac:dyDescent="0.3">
      <c r="B83" s="16"/>
      <c r="C83" s="16" t="s">
        <v>182</v>
      </c>
      <c r="D83" s="16" t="s">
        <v>183</v>
      </c>
      <c r="E83" s="1" t="s">
        <v>84</v>
      </c>
      <c r="F83" s="19" t="s">
        <v>77</v>
      </c>
      <c r="G83" s="19">
        <f>IF(VLOOKUP(I83,'Doc Load_Aanvraag'!$B$49:$C$724,2,FALSE)=TRUE, 1,IF(VLOOKUP(J83,'Doc Load_Aanvraag'!$B$49:$C$724,2,FALSE)=TRUE,1,IF(VLOOKUP(K83,'Doc Load_Aanvraag'!$B$49:$C$724,2,FALSE)=TRUE,0,0)))</f>
        <v>0</v>
      </c>
      <c r="H83" s="19" t="str">
        <f>IF(VLOOKUP(I83,'Doc Load_Aanvraag'!$B$49:$C$724,2,FALSE)=TRUE, Bron!$B$2,IF(VLOOKUP(J83,'Doc Load_Aanvraag'!$B$49:$C$724,2,FALSE)=TRUE,Bron!$B$3,IF(VLOOKUP(K83,'Doc Load_Aanvraag'!$B$49:$C$724,2,FALSE)=TRUE,Bron!$B$8,"")))</f>
        <v/>
      </c>
      <c r="I83" t="s">
        <v>184</v>
      </c>
      <c r="J83" t="s">
        <v>185</v>
      </c>
      <c r="K83" t="s">
        <v>186</v>
      </c>
      <c r="L83" s="5"/>
      <c r="M83" s="5"/>
      <c r="N83" s="5"/>
      <c r="O83" s="64"/>
    </row>
    <row r="84" spans="2:15" s="60" customFormat="1" x14ac:dyDescent="0.3">
      <c r="E84" s="63"/>
      <c r="F84" s="63"/>
      <c r="G84" s="63"/>
      <c r="H84" s="63"/>
      <c r="I84" s="64"/>
      <c r="J84" s="64"/>
      <c r="K84" s="64"/>
      <c r="L84" s="64"/>
      <c r="M84" s="64"/>
      <c r="N84" s="64"/>
      <c r="O84" s="64"/>
    </row>
    <row r="85" spans="2:15" x14ac:dyDescent="0.3">
      <c r="B85" s="12" t="s">
        <v>187</v>
      </c>
      <c r="C85" s="102" t="s">
        <v>188</v>
      </c>
      <c r="D85" s="103"/>
      <c r="E85" s="103"/>
      <c r="F85" s="103" t="s">
        <v>97</v>
      </c>
      <c r="G85" s="103"/>
      <c r="H85" s="104"/>
      <c r="I85" s="5"/>
      <c r="J85" s="5"/>
      <c r="K85" s="5"/>
      <c r="L85" s="5"/>
      <c r="M85" s="5"/>
      <c r="N85" s="5"/>
      <c r="O85" s="64"/>
    </row>
    <row r="86" spans="2:15" ht="14.4" x14ac:dyDescent="0.3">
      <c r="B86" s="16"/>
      <c r="C86" s="16" t="s">
        <v>189</v>
      </c>
      <c r="D86" s="16" t="s">
        <v>190</v>
      </c>
      <c r="E86" s="19" t="s">
        <v>28</v>
      </c>
      <c r="F86" s="1" t="s">
        <v>77</v>
      </c>
      <c r="G86" s="19">
        <f>IF(VLOOKUP(I86,'Doc Load_Aanvraag'!$B$49:$C$724,2,FALSE)=TRUE, 1,IF(VLOOKUP(J86,'Doc Load_Aanvraag'!$B$49:$C$724,2,FALSE)=TRUE,1,IF(VLOOKUP(K86,'Doc Load_Aanvraag'!$B$49:$C$724,2,FALSE)=TRUE,0,0)))</f>
        <v>0</v>
      </c>
      <c r="H86" s="19" t="str">
        <f>IF(VLOOKUP(I86,'Doc Load_Aanvraag'!$B$49:$C$724,2,FALSE)=TRUE, Bron!$B$2,IF(VLOOKUP(J86,'Doc Load_Aanvraag'!$B$49:$C$724,2,FALSE)=TRUE,Bron!$B$3,IF(VLOOKUP(K86,'Doc Load_Aanvraag'!$B$49:$C$724,2,FALSE)=TRUE,Bron!$B$8,"Niet ingevuld")))</f>
        <v>Niet ingevuld</v>
      </c>
      <c r="I86" t="s">
        <v>192</v>
      </c>
      <c r="J86" t="s">
        <v>193</v>
      </c>
      <c r="K86" t="s">
        <v>194</v>
      </c>
      <c r="L86" s="5"/>
      <c r="M86" s="5"/>
      <c r="N86" s="5"/>
      <c r="O86" s="64"/>
    </row>
    <row r="87" spans="2:15" ht="14.4" x14ac:dyDescent="0.3">
      <c r="B87" s="16"/>
      <c r="C87" s="16" t="s">
        <v>195</v>
      </c>
      <c r="D87" s="16" t="s">
        <v>196</v>
      </c>
      <c r="E87" s="19" t="s">
        <v>28</v>
      </c>
      <c r="F87" s="19" t="s">
        <v>191</v>
      </c>
      <c r="G87" s="19">
        <f>IF(VLOOKUP($I$87,'Doc Load_Aanvraag'!$B$49:$C$724,2,FALSE)=TRUE, 1,IF(VLOOKUP($J$87,'Doc Load_Aanvraag'!$B$49:$C$724,2,FALSE)=TRUE,1,IF(VLOOKUP($K$87,'Doc Load_Aanvraag'!$B$49:$C$724,2,FALSE)=TRUE,0,0)))</f>
        <v>0</v>
      </c>
      <c r="H87" s="19" t="str">
        <f>IF(VLOOKUP($I$87,'Doc Load_Aanvraag'!$B$49:$C$724,2,FALSE)=TRUE, Bron!$B$2,IF(VLOOKUP($J$87,'Doc Load_Aanvraag'!$B$49:$C$724,2,FALSE)=TRUE,Bron!$B$8,IF(VLOOKUP($K$87,'Doc Load_Aanvraag'!$B$49:$C$724,2,FALSE)=TRUE,Bron!$B$8,"Niet ingevuld")))</f>
        <v>Niet ingevuld</v>
      </c>
      <c r="I87" t="s">
        <v>197</v>
      </c>
      <c r="J87" t="s">
        <v>198</v>
      </c>
      <c r="K87" t="s">
        <v>199</v>
      </c>
      <c r="L87" s="5"/>
      <c r="M87" s="5"/>
      <c r="N87" s="5"/>
      <c r="O87" s="64"/>
    </row>
    <row r="88" spans="2:15" x14ac:dyDescent="0.3">
      <c r="B88" s="16"/>
      <c r="C88" s="16" t="s">
        <v>200</v>
      </c>
      <c r="D88" s="16" t="s">
        <v>201</v>
      </c>
      <c r="E88" s="1" t="s">
        <v>267</v>
      </c>
      <c r="F88" s="19" t="s">
        <v>202</v>
      </c>
      <c r="G88" s="19" cm="1">
        <f t="array" ref="G88">IF(SUMPRODUCT(-(G89:G91&lt;&gt;""))=0,0,1)</f>
        <v>0</v>
      </c>
      <c r="H88" s="19" t="str">
        <f>IF(G88=0,"",Bron!$B$7)</f>
        <v/>
      </c>
      <c r="I88" s="5"/>
      <c r="J88" s="5"/>
      <c r="K88" s="5"/>
      <c r="L88" s="5"/>
      <c r="M88" s="5"/>
      <c r="N88" s="5"/>
      <c r="O88" s="64"/>
    </row>
    <row r="89" spans="2:15" ht="14.4" x14ac:dyDescent="0.3">
      <c r="B89" s="16"/>
      <c r="C89" s="27" t="s">
        <v>142</v>
      </c>
      <c r="D89" s="27" t="s">
        <v>203</v>
      </c>
      <c r="E89" s="19"/>
      <c r="F89" s="19"/>
      <c r="G89" s="19" t="str">
        <f>IF(VLOOKUP(I89,'Doc Load_Aanvraag'!$B$49:$C$600,2,FALSE),"x","")</f>
        <v/>
      </c>
      <c r="H89" s="19"/>
      <c r="I89" t="s">
        <v>204</v>
      </c>
      <c r="J89" s="5"/>
      <c r="K89" s="5"/>
      <c r="L89" s="5"/>
      <c r="M89" s="5"/>
      <c r="N89" s="5"/>
      <c r="O89" s="64"/>
    </row>
    <row r="90" spans="2:15" ht="14.4" x14ac:dyDescent="0.3">
      <c r="B90" s="16"/>
      <c r="C90" s="27" t="s">
        <v>155</v>
      </c>
      <c r="D90" s="27" t="s">
        <v>205</v>
      </c>
      <c r="E90" s="19"/>
      <c r="F90" s="19"/>
      <c r="G90" s="19" t="str">
        <f>IF(VLOOKUP($I$90,'Doc Load_Aanvraag'!$B$49:$C$600,2,FALSE),"x","")</f>
        <v/>
      </c>
      <c r="H90" s="19"/>
      <c r="I90" t="s">
        <v>206</v>
      </c>
      <c r="J90" s="5"/>
      <c r="K90" s="5"/>
      <c r="L90" s="5"/>
      <c r="M90" s="5"/>
      <c r="N90" s="5"/>
      <c r="O90" s="64"/>
    </row>
    <row r="91" spans="2:15" ht="14.4" x14ac:dyDescent="0.3">
      <c r="B91" s="16"/>
      <c r="C91" s="27" t="s">
        <v>207</v>
      </c>
      <c r="D91" s="27" t="s">
        <v>208</v>
      </c>
      <c r="E91" s="19"/>
      <c r="F91" s="19"/>
      <c r="G91" s="19" t="str">
        <f>IF(VLOOKUP($I$91,'Doc Load_Aanvraag'!$B$49:$C$600,2,FALSE),"x","")</f>
        <v/>
      </c>
      <c r="H91" s="19"/>
      <c r="I91" t="s">
        <v>209</v>
      </c>
      <c r="J91" s="5"/>
      <c r="K91" s="5"/>
      <c r="L91" s="5"/>
      <c r="M91" s="5"/>
      <c r="N91" s="5"/>
      <c r="O91" s="64"/>
    </row>
    <row r="92" spans="2:15" x14ac:dyDescent="0.3">
      <c r="B92" s="16"/>
      <c r="C92" s="17" t="s">
        <v>210</v>
      </c>
      <c r="D92" s="17" t="s">
        <v>211</v>
      </c>
      <c r="E92" s="19" t="s">
        <v>24</v>
      </c>
      <c r="F92" s="19" t="s">
        <v>202</v>
      </c>
      <c r="G92" s="19">
        <f>IF(VLOOKUP(C92,'Doc Load_Aanvraag'!$B$49:$C$386,2,FALSE)=TRUE,1, 0)</f>
        <v>0</v>
      </c>
      <c r="H92" s="19" t="str">
        <f>IF(VLOOKUP(C92,'Doc Load_Aanvraag'!$B$49:$C$386,2,FALSE)=TRUE,Bron!B7,Bron!B8)</f>
        <v>Niet voldaan</v>
      </c>
      <c r="M92" s="5"/>
      <c r="N92" s="5"/>
      <c r="O92" s="64"/>
    </row>
    <row r="93" spans="2:15" s="60" customFormat="1" x14ac:dyDescent="0.3">
      <c r="I93" s="64"/>
      <c r="J93" s="64"/>
      <c r="K93" s="64"/>
      <c r="L93" s="64"/>
      <c r="M93" s="64"/>
      <c r="N93" s="64"/>
      <c r="O93" s="64"/>
    </row>
    <row r="94" spans="2:15" x14ac:dyDescent="0.3">
      <c r="B94" s="12" t="s">
        <v>212</v>
      </c>
      <c r="C94" s="102" t="s">
        <v>213</v>
      </c>
      <c r="D94" s="103"/>
      <c r="E94" s="103"/>
      <c r="F94" s="103" t="s">
        <v>97</v>
      </c>
      <c r="G94" s="103"/>
      <c r="H94" s="104"/>
      <c r="I94" s="5"/>
      <c r="J94" s="5"/>
      <c r="K94" s="5"/>
      <c r="L94" s="5"/>
      <c r="M94" s="5"/>
      <c r="N94" s="5"/>
      <c r="O94" s="64"/>
    </row>
    <row r="95" spans="2:15" x14ac:dyDescent="0.3">
      <c r="B95" s="16"/>
      <c r="C95" s="16" t="s">
        <v>214</v>
      </c>
      <c r="D95" s="16" t="s">
        <v>215</v>
      </c>
      <c r="E95" s="19" t="s">
        <v>24</v>
      </c>
      <c r="F95" s="19"/>
      <c r="G95" s="19">
        <f>IF(OR(G96="x",G97="x"),1,0)</f>
        <v>0</v>
      </c>
      <c r="H95" s="19" t="str">
        <f>IF(G95=1,Bron!$B$7,Bron!$B$8)</f>
        <v>Niet voldaan</v>
      </c>
      <c r="I95" s="5"/>
      <c r="J95" s="5"/>
      <c r="K95" s="5"/>
      <c r="L95" s="5"/>
      <c r="M95" s="5"/>
      <c r="N95" s="5"/>
      <c r="O95" s="64"/>
    </row>
    <row r="96" spans="2:15" ht="14.4" x14ac:dyDescent="0.3">
      <c r="B96" s="16"/>
      <c r="C96" s="25" t="s">
        <v>142</v>
      </c>
      <c r="D96" s="25" t="s">
        <v>215</v>
      </c>
      <c r="E96" s="19"/>
      <c r="F96" s="19" t="s">
        <v>216</v>
      </c>
      <c r="G96" s="19" t="str">
        <f>IF(VLOOKUP($I$96,'Doc Load_Aanvraag'!$B$49:$C$724,2,FALSE)=TRUE, "x",IF(VLOOKUP($J$96,'Doc Load_Aanvraag'!$B$49:$C$724,2,FALSE)=TRUE,0,IF(VLOOKUP($K$96,'Doc Load_Aanvraag'!$B$49:$C$724,2,FALSE)=TRUE,0,"")))</f>
        <v/>
      </c>
      <c r="H96" s="19" t="str">
        <f>IF(VLOOKUP(I96,'Doc Load_Aanvraag'!$B$49:$C$724,2,FALSE)=TRUE, Bron!$B$2,IF(VLOOKUP(J96,'Doc Load_Aanvraag'!$B$49:$C$724,2,FALSE)=TRUE,Bron!$B$8,IF(VLOOKUP(K96,'Doc Load_Aanvraag'!$B$49:$C$724,2,FALSE)=TRUE,Bron!$B$8,"")))</f>
        <v/>
      </c>
      <c r="I96" t="s">
        <v>217</v>
      </c>
      <c r="J96" t="s">
        <v>218</v>
      </c>
      <c r="K96" t="s">
        <v>219</v>
      </c>
      <c r="L96" s="5"/>
      <c r="M96" s="5"/>
      <c r="N96" s="5"/>
      <c r="O96" s="64"/>
    </row>
    <row r="97" spans="2:15" x14ac:dyDescent="0.3">
      <c r="B97" s="16"/>
      <c r="C97" s="25" t="s">
        <v>155</v>
      </c>
      <c r="D97" s="25" t="s">
        <v>220</v>
      </c>
      <c r="E97" s="19"/>
      <c r="F97" s="19" t="s">
        <v>25</v>
      </c>
      <c r="G97" s="19" t="str">
        <f>IF(VLOOKUP(I97,'Doc Load_Aanvraag'!$B$49:$C$386,2,FALSE)=TRUE,"x", "")</f>
        <v/>
      </c>
      <c r="H97" s="19" t="str">
        <f>IF(VLOOKUP(I97,'Doc Load_Aanvraag'!$B$49:$C$386,2,FALSE)=TRUE,Bron!B7,"")</f>
        <v/>
      </c>
      <c r="I97" s="5" t="s">
        <v>221</v>
      </c>
      <c r="J97" s="5"/>
      <c r="K97" s="5"/>
      <c r="L97" s="5"/>
      <c r="M97" s="5"/>
      <c r="N97" s="5"/>
      <c r="O97" s="64"/>
    </row>
    <row r="98" spans="2:15" ht="14.4" x14ac:dyDescent="0.3">
      <c r="B98" s="16"/>
      <c r="C98" s="16" t="s">
        <v>222</v>
      </c>
      <c r="D98" s="16" t="s">
        <v>223</v>
      </c>
      <c r="E98" s="19" t="s">
        <v>84</v>
      </c>
      <c r="F98" s="19" t="s">
        <v>77</v>
      </c>
      <c r="G98" s="19">
        <f>IF(OR(H98=Bron!$B$2,H98=Bron!$B$3),1,0)</f>
        <v>0</v>
      </c>
      <c r="H98" s="19" t="str">
        <f>IF(VLOOKUP(I98,'Doc Load_Aanvraag'!$B$49:$C$724,2,FALSE)=TRUE, Bron!$B$2,IF(VLOOKUP(J98,'Doc Load_Aanvraag'!$B$49:$C$724,2,FALSE)=TRUE,Bron!$B$3,IF(VLOOKUP(K98,'Doc Load_Aanvraag'!$B$49:$C$724,2,FALSE)=TRUE,Bron!$B$8,"")))</f>
        <v/>
      </c>
      <c r="I98" t="s">
        <v>224</v>
      </c>
      <c r="J98" t="s">
        <v>225</v>
      </c>
      <c r="K98" t="s">
        <v>226</v>
      </c>
      <c r="L98"/>
      <c r="M98" s="5"/>
      <c r="N98" s="5"/>
      <c r="O98" s="64"/>
    </row>
    <row r="99" spans="2:15" x14ac:dyDescent="0.3">
      <c r="B99" s="16"/>
      <c r="C99" s="16" t="s">
        <v>228</v>
      </c>
      <c r="D99" s="16" t="s">
        <v>229</v>
      </c>
      <c r="E99" s="19" t="s">
        <v>84</v>
      </c>
      <c r="F99" s="19" t="s">
        <v>25</v>
      </c>
      <c r="G99" s="19">
        <f>IF(VLOOKUP(C99,'Doc Load_Aanvraag'!$B$49:$C$386,2,FALSE)=TRUE,1, 0)</f>
        <v>0</v>
      </c>
      <c r="H99" s="19" t="str">
        <f>IF(VLOOKUP(C99,'Doc Load_Aanvraag'!$B$49:$C$386,2,FALSE)=TRUE,Bron!$B$7,"")</f>
        <v/>
      </c>
      <c r="I99" s="5"/>
      <c r="J99" s="5"/>
      <c r="K99" s="5"/>
      <c r="L99" s="5"/>
      <c r="M99" s="5"/>
      <c r="N99" s="5"/>
      <c r="O99" s="64"/>
    </row>
    <row r="100" spans="2:15" hidden="1" x14ac:dyDescent="0.3">
      <c r="B100" s="16"/>
      <c r="C100" s="1" t="s">
        <v>29</v>
      </c>
      <c r="D100" s="17" t="s">
        <v>230</v>
      </c>
      <c r="E100" s="19"/>
      <c r="F100" s="19"/>
      <c r="G100" s="19" t="str">
        <f>IF(G99=1,"x","")</f>
        <v/>
      </c>
      <c r="H100" s="19"/>
      <c r="I100" s="5" t="s">
        <v>231</v>
      </c>
      <c r="J100" s="5"/>
      <c r="K100" s="5"/>
      <c r="L100" s="5"/>
      <c r="M100" s="5"/>
      <c r="N100" s="5"/>
      <c r="O100" s="64"/>
    </row>
    <row r="101" spans="2:15" hidden="1" x14ac:dyDescent="0.3">
      <c r="B101" s="16"/>
      <c r="C101" s="1" t="s">
        <v>31</v>
      </c>
      <c r="D101" s="17" t="s">
        <v>232</v>
      </c>
      <c r="E101" s="19"/>
      <c r="F101" s="19"/>
      <c r="G101" s="19" t="str">
        <f t="shared" ref="G101:G103" si="0">IF(G100=1,"x","")</f>
        <v/>
      </c>
      <c r="H101" s="19"/>
      <c r="I101" s="5" t="s">
        <v>233</v>
      </c>
      <c r="J101" s="5"/>
      <c r="K101" s="5"/>
      <c r="L101" s="5"/>
      <c r="M101" s="5"/>
      <c r="N101" s="5"/>
      <c r="O101" s="64"/>
    </row>
    <row r="102" spans="2:15" hidden="1" x14ac:dyDescent="0.3">
      <c r="B102" s="16"/>
      <c r="C102" s="1" t="s">
        <v>33</v>
      </c>
      <c r="D102" s="17" t="s">
        <v>234</v>
      </c>
      <c r="E102" s="19"/>
      <c r="F102" s="19"/>
      <c r="G102" s="19" t="str">
        <f t="shared" si="0"/>
        <v/>
      </c>
      <c r="H102" s="19"/>
      <c r="I102" s="5" t="s">
        <v>235</v>
      </c>
      <c r="J102" s="5"/>
      <c r="K102" s="5"/>
      <c r="L102" s="5"/>
      <c r="M102" s="5"/>
      <c r="N102" s="5"/>
      <c r="O102" s="64"/>
    </row>
    <row r="103" spans="2:15" hidden="1" x14ac:dyDescent="0.3">
      <c r="B103" s="16"/>
      <c r="C103" s="1" t="s">
        <v>236</v>
      </c>
      <c r="D103" s="17" t="s">
        <v>237</v>
      </c>
      <c r="E103" s="19"/>
      <c r="F103" s="19"/>
      <c r="G103" s="19" t="str">
        <f t="shared" si="0"/>
        <v/>
      </c>
      <c r="H103" s="19"/>
      <c r="I103" s="5" t="s">
        <v>238</v>
      </c>
      <c r="J103" s="5"/>
      <c r="K103" s="5"/>
      <c r="L103" s="5"/>
      <c r="M103" s="5"/>
      <c r="N103" s="5"/>
      <c r="O103" s="64"/>
    </row>
    <row r="104" spans="2:15" x14ac:dyDescent="0.3">
      <c r="B104" s="16"/>
      <c r="C104" s="16" t="s">
        <v>239</v>
      </c>
      <c r="D104" s="16" t="s">
        <v>240</v>
      </c>
      <c r="E104" s="19" t="s">
        <v>84</v>
      </c>
      <c r="F104" s="19" t="s">
        <v>25</v>
      </c>
      <c r="G104" s="19">
        <f>IF(VLOOKUP(C104,'Doc Load_Aanvraag'!$B$49:$C$386,2,FALSE)=TRUE,1, 0)</f>
        <v>0</v>
      </c>
      <c r="H104" s="19" t="str">
        <f>IF(VLOOKUP(C104,'Doc Load_Aanvraag'!$B$49:$C$386,2,FALSE)=TRUE,Bron!$B$7,"")</f>
        <v/>
      </c>
      <c r="I104" s="5"/>
      <c r="J104" s="5"/>
      <c r="K104" s="5"/>
      <c r="L104" s="5"/>
      <c r="M104" s="5"/>
      <c r="N104" s="5"/>
      <c r="O104" s="64"/>
    </row>
    <row r="105" spans="2:15" x14ac:dyDescent="0.3">
      <c r="B105" s="16"/>
      <c r="C105" s="16" t="s">
        <v>241</v>
      </c>
      <c r="D105" s="16" t="s">
        <v>242</v>
      </c>
      <c r="E105" s="19" t="s">
        <v>84</v>
      </c>
      <c r="F105" s="19" t="s">
        <v>25</v>
      </c>
      <c r="G105" s="19">
        <f>IF(VLOOKUP(C105,'Doc Load_Aanvraag'!$B$49:$C$386,2,FALSE)=TRUE,1, 0)</f>
        <v>0</v>
      </c>
      <c r="H105" s="19" t="str">
        <f>IF(VLOOKUP(C105,'Doc Load_Aanvraag'!$B$49:$C$386,2,FALSE)=TRUE,Bron!$B$7,"")</f>
        <v/>
      </c>
      <c r="I105" s="5"/>
      <c r="J105" s="5"/>
      <c r="K105" s="5"/>
      <c r="L105" s="5"/>
      <c r="M105" s="5"/>
      <c r="N105" s="5"/>
      <c r="O105" s="64"/>
    </row>
    <row r="106" spans="2:15" x14ac:dyDescent="0.3">
      <c r="B106" s="16"/>
      <c r="C106" s="16" t="s">
        <v>243</v>
      </c>
      <c r="D106" s="16" t="s">
        <v>244</v>
      </c>
      <c r="E106" s="19" t="s">
        <v>84</v>
      </c>
      <c r="F106" s="19" t="s">
        <v>25</v>
      </c>
      <c r="G106" s="19">
        <f>IF(VLOOKUP(C106,'Doc Load_Aanvraag'!$B$49:$C$386,2,FALSE)=TRUE,1, 0)</f>
        <v>0</v>
      </c>
      <c r="H106" s="19" t="str">
        <f>IF(VLOOKUP(C106,'Doc Load_Aanvraag'!$B$49:$C$386,2,FALSE)=TRUE,Bron!$B$7,"")</f>
        <v/>
      </c>
      <c r="I106" s="5"/>
      <c r="J106" s="5"/>
      <c r="K106" s="5"/>
      <c r="L106" s="5"/>
      <c r="M106" s="5"/>
      <c r="N106" s="5"/>
      <c r="O106" s="64"/>
    </row>
    <row r="107" spans="2:15" x14ac:dyDescent="0.3">
      <c r="B107" s="16"/>
      <c r="C107" s="16" t="s">
        <v>245</v>
      </c>
      <c r="D107" s="16" t="s">
        <v>246</v>
      </c>
      <c r="E107" s="19" t="s">
        <v>84</v>
      </c>
      <c r="F107" s="19" t="s">
        <v>25</v>
      </c>
      <c r="G107" s="19" cm="1">
        <f t="array" ref="G107">IF(SUMPRODUCT(-(G108:G110&lt;&gt;""))=0,0,1)</f>
        <v>0</v>
      </c>
      <c r="H107" s="19" t="str">
        <f>IF(Bijlage3_Aanvraag!G107=1,Bron!$B$7,"")</f>
        <v/>
      </c>
      <c r="I107" s="5"/>
      <c r="J107" s="5"/>
      <c r="K107" s="5"/>
      <c r="L107" s="5"/>
      <c r="M107" s="5"/>
      <c r="N107" s="5"/>
      <c r="O107" s="64"/>
    </row>
    <row r="108" spans="2:15" x14ac:dyDescent="0.3">
      <c r="B108" s="16"/>
      <c r="C108" s="1" t="s">
        <v>29</v>
      </c>
      <c r="D108" s="17" t="s">
        <v>247</v>
      </c>
      <c r="E108" s="28"/>
      <c r="F108" s="28"/>
      <c r="G108" s="19" t="str">
        <f>IF(VLOOKUP(I108,'Doc Load_Aanvraag'!$B$49:$C$600,2,FALSE),"x","")</f>
        <v/>
      </c>
      <c r="H108" s="28"/>
      <c r="I108" s="5" t="s">
        <v>248</v>
      </c>
      <c r="J108" s="5"/>
      <c r="K108" s="5"/>
      <c r="L108" s="5"/>
      <c r="M108" s="5"/>
      <c r="N108" s="5"/>
      <c r="O108" s="64"/>
    </row>
    <row r="109" spans="2:15" x14ac:dyDescent="0.3">
      <c r="B109" s="16"/>
      <c r="C109" s="1" t="s">
        <v>31</v>
      </c>
      <c r="D109" s="17" t="s">
        <v>249</v>
      </c>
      <c r="E109" s="28"/>
      <c r="F109" s="28"/>
      <c r="G109" s="19" t="str">
        <f>IF(VLOOKUP(I109,'Doc Load_Aanvraag'!$B$49:$C$600,2,FALSE),"x","")</f>
        <v/>
      </c>
      <c r="H109" s="28"/>
      <c r="I109" s="5" t="s">
        <v>250</v>
      </c>
      <c r="J109" s="5"/>
      <c r="K109" s="5"/>
      <c r="L109" s="5"/>
      <c r="M109" s="5"/>
      <c r="N109" s="5"/>
      <c r="O109" s="64"/>
    </row>
    <row r="110" spans="2:15" x14ac:dyDescent="0.3">
      <c r="B110" s="16"/>
      <c r="C110" s="1" t="s">
        <v>33</v>
      </c>
      <c r="D110" s="17" t="s">
        <v>251</v>
      </c>
      <c r="E110" s="28"/>
      <c r="F110" s="28"/>
      <c r="G110" s="19" t="str">
        <f>IF(VLOOKUP(I110,'Doc Load_Aanvraag'!$B$49:$C$600,2,FALSE),"x","")</f>
        <v/>
      </c>
      <c r="H110" s="28"/>
      <c r="I110" s="5" t="s">
        <v>252</v>
      </c>
      <c r="J110" s="5"/>
      <c r="K110" s="5"/>
      <c r="L110" s="5"/>
      <c r="M110" s="5"/>
      <c r="N110" s="5"/>
      <c r="O110" s="64"/>
    </row>
    <row r="111" spans="2:15" x14ac:dyDescent="0.3">
      <c r="B111" s="16"/>
      <c r="C111" s="16" t="s">
        <v>253</v>
      </c>
      <c r="D111" s="16" t="s">
        <v>254</v>
      </c>
      <c r="E111" s="19"/>
      <c r="F111" s="19"/>
      <c r="G111" s="19">
        <f>IF(G112=1,1,0)</f>
        <v>0</v>
      </c>
      <c r="H111" s="19" t="str">
        <f>IF(G111=1,Bron!$B$7,"")</f>
        <v/>
      </c>
      <c r="I111" s="5"/>
      <c r="J111" s="5"/>
      <c r="K111" s="5"/>
      <c r="L111" s="5"/>
      <c r="M111" s="5"/>
      <c r="N111" s="5"/>
      <c r="O111" s="64"/>
    </row>
    <row r="112" spans="2:15" x14ac:dyDescent="0.3">
      <c r="B112" s="16"/>
      <c r="C112" s="1" t="s">
        <v>29</v>
      </c>
      <c r="D112" s="17" t="s">
        <v>255</v>
      </c>
      <c r="E112" s="1" t="s">
        <v>24</v>
      </c>
      <c r="F112" s="1" t="s">
        <v>202</v>
      </c>
      <c r="G112" s="19">
        <f>IF(VLOOKUP(I112,'Doc Load_Aanvraag'!$B$49:$C$386,2,FALSE)=TRUE,1, 0)</f>
        <v>0</v>
      </c>
      <c r="H112" s="19" t="str">
        <f>IF(VLOOKUP(I112,'Doc Load_Aanvraag'!$B$49:$C$386,2,FALSE)=TRUE,Bron!$B$7,"Niet voldaan")</f>
        <v>Niet voldaan</v>
      </c>
      <c r="I112" s="5" t="s">
        <v>256</v>
      </c>
      <c r="J112" s="5"/>
      <c r="K112" s="5"/>
      <c r="L112" s="5"/>
      <c r="M112" s="5"/>
      <c r="N112" s="5"/>
      <c r="O112" s="64"/>
    </row>
    <row r="113" spans="2:15" x14ac:dyDescent="0.3">
      <c r="B113" s="16"/>
      <c r="C113" s="1" t="s">
        <v>31</v>
      </c>
      <c r="D113" s="17" t="s">
        <v>257</v>
      </c>
      <c r="E113" s="1" t="s">
        <v>84</v>
      </c>
      <c r="F113" s="1" t="s">
        <v>25</v>
      </c>
      <c r="G113" s="19">
        <f>IF(VLOOKUP(I113,'Doc Load_Aanvraag'!$B$49:$C$386,2,FALSE)=TRUE,1, 0)</f>
        <v>0</v>
      </c>
      <c r="H113" s="19" t="str">
        <f>IF(VLOOKUP(I113,'Doc Load_Aanvraag'!$B$49:$C$386,2,FALSE)=TRUE,Bron!$B$7,"")</f>
        <v/>
      </c>
      <c r="I113" s="5" t="s">
        <v>258</v>
      </c>
      <c r="J113" s="5"/>
      <c r="K113" s="5"/>
      <c r="L113" s="5"/>
      <c r="M113" s="5"/>
      <c r="N113" s="5"/>
      <c r="O113" s="64"/>
    </row>
    <row r="114" spans="2:15" x14ac:dyDescent="0.3">
      <c r="B114" s="16"/>
      <c r="C114" s="1" t="s">
        <v>33</v>
      </c>
      <c r="D114" s="17" t="s">
        <v>259</v>
      </c>
      <c r="E114" s="1" t="s">
        <v>84</v>
      </c>
      <c r="F114" s="1" t="s">
        <v>25</v>
      </c>
      <c r="G114" s="19">
        <f>IF(VLOOKUP(I114,'Doc Load_Aanvraag'!$B$49:$C$386,2,FALSE)=TRUE,1, 0)</f>
        <v>0</v>
      </c>
      <c r="H114" s="19" t="str">
        <f>IF(VLOOKUP(I114,'Doc Load_Aanvraag'!$B$49:$C$386,2,FALSE)=TRUE,Bron!$B$7,"")</f>
        <v/>
      </c>
      <c r="I114" s="5" t="s">
        <v>260</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261</v>
      </c>
      <c r="C116" s="102" t="s">
        <v>262</v>
      </c>
      <c r="D116" s="103"/>
      <c r="E116" s="103"/>
      <c r="F116" s="103"/>
      <c r="G116" s="103"/>
      <c r="H116" s="104"/>
      <c r="I116" s="5"/>
      <c r="J116" s="5"/>
      <c r="K116" s="5"/>
      <c r="L116" s="5"/>
      <c r="M116" s="5"/>
      <c r="N116" s="5"/>
      <c r="O116" s="64"/>
    </row>
    <row r="117" spans="2:15" x14ac:dyDescent="0.3">
      <c r="B117" s="16"/>
      <c r="C117" s="17" t="s">
        <v>263</v>
      </c>
      <c r="D117" s="17" t="s">
        <v>264</v>
      </c>
      <c r="E117" s="1" t="s">
        <v>559</v>
      </c>
      <c r="F117" s="1"/>
      <c r="G117" s="19">
        <f>IF(VLOOKUP(C117,'Doc Load_Aanvraag'!$B$49:$C$386,2,FALSE)=TRUE,1, 0)</f>
        <v>0</v>
      </c>
      <c r="H117" s="19" t="str">
        <f>IF(VLOOKUP(C117,'Doc Load_Aanvraag'!$B$49:$C$386,2,FALSE)=TRUE,Bron!$B$7,"")</f>
        <v/>
      </c>
      <c r="I117" s="5"/>
      <c r="J117" s="5"/>
      <c r="K117" s="5"/>
      <c r="L117" s="5"/>
      <c r="M117" s="5"/>
      <c r="N117" s="5"/>
      <c r="O117" s="64"/>
    </row>
    <row r="118" spans="2:15" ht="14.4" x14ac:dyDescent="0.3">
      <c r="B118" s="16"/>
      <c r="C118" s="17" t="s">
        <v>265</v>
      </c>
      <c r="D118" s="17" t="s">
        <v>266</v>
      </c>
      <c r="E118" s="1" t="s">
        <v>267</v>
      </c>
      <c r="F118" s="1" t="s">
        <v>191</v>
      </c>
      <c r="G118" s="19">
        <f>IF(H118=Bron!$B$2,1,0)</f>
        <v>0</v>
      </c>
      <c r="H118" s="19" t="str">
        <f>IF(VLOOKUP(I118,'Doc Load_Aanvraag'!$B$49:$C$724,2,FALSE)=TRUE, Bron!$B$2,IF(VLOOKUP(J118,'Doc Load_Aanvraag'!$B$49:$C$724,2,FALSE)=TRUE,Bron!$B$8,IF(VLOOKUP(K118,'Doc Load_Aanvraag'!$B$49:$C$724,2,FALSE)=TRUE,Bron!$B$8,"")))</f>
        <v/>
      </c>
      <c r="I118" t="s">
        <v>268</v>
      </c>
      <c r="J118" t="s">
        <v>269</v>
      </c>
      <c r="K118" t="s">
        <v>270</v>
      </c>
      <c r="L118" s="5"/>
      <c r="M118" s="5"/>
      <c r="N118" s="5"/>
      <c r="O118" s="64"/>
    </row>
    <row r="119" spans="2:15" x14ac:dyDescent="0.3">
      <c r="B119" s="16"/>
      <c r="C119" s="17" t="s">
        <v>271</v>
      </c>
      <c r="D119" s="17" t="s">
        <v>272</v>
      </c>
      <c r="E119" s="1" t="s">
        <v>267</v>
      </c>
      <c r="F119" s="1" t="s">
        <v>25</v>
      </c>
      <c r="G119" s="19">
        <f>IF(VLOOKUP(C119,'Doc Load_Aanvraag'!$B$49:$C$386,2,FALSE)=TRUE,1, 0)</f>
        <v>0</v>
      </c>
      <c r="H119" s="19" t="str">
        <f>IF(VLOOKUP(C119,'Doc Load_Aanvraag'!$B$49:$C$386,2,FALSE)=TRUE,Bron!$B$7,"")</f>
        <v/>
      </c>
      <c r="I119" s="5"/>
      <c r="J119" s="5"/>
      <c r="K119" s="5"/>
      <c r="L119" s="5"/>
      <c r="M119" s="5"/>
      <c r="N119" s="5"/>
      <c r="O119" s="64"/>
    </row>
    <row r="120" spans="2:15" x14ac:dyDescent="0.3">
      <c r="B120" s="16"/>
      <c r="C120" s="16" t="s">
        <v>273</v>
      </c>
      <c r="D120" s="16" t="s">
        <v>274</v>
      </c>
      <c r="E120" s="19" t="s">
        <v>267</v>
      </c>
      <c r="F120" s="19" t="s">
        <v>25</v>
      </c>
      <c r="G120" s="19">
        <f>IF(VLOOKUP(C120,'Doc Load_Aanvraag'!$B$49:$C$386,2,FALSE)=TRUE,1, 0)</f>
        <v>0</v>
      </c>
      <c r="H120" s="19" t="str">
        <f>IF(VLOOKUP(C120,'Doc Load_Aanvraag'!$B$49:$C$386,2,FALSE)=TRUE,Bron!$B$7,"")</f>
        <v/>
      </c>
      <c r="I120" s="5"/>
      <c r="J120" s="5"/>
      <c r="K120" s="5"/>
      <c r="L120" s="5"/>
      <c r="M120" s="5"/>
      <c r="N120" s="5"/>
      <c r="O120" s="64"/>
    </row>
    <row r="121" spans="2:15" s="60" customFormat="1" x14ac:dyDescent="0.3">
      <c r="E121" s="63"/>
      <c r="F121" s="63"/>
      <c r="G121" s="74" t="s">
        <v>560</v>
      </c>
      <c r="H121" s="63"/>
      <c r="I121" s="64"/>
      <c r="J121" s="64"/>
      <c r="K121" s="64"/>
      <c r="L121" s="64"/>
      <c r="M121" s="64"/>
      <c r="N121" s="64"/>
      <c r="O121" s="64"/>
    </row>
    <row r="122" spans="2:15" x14ac:dyDescent="0.3">
      <c r="B122" s="12" t="s">
        <v>275</v>
      </c>
      <c r="C122" s="102" t="s">
        <v>276</v>
      </c>
      <c r="D122" s="103"/>
      <c r="E122" s="103"/>
      <c r="F122" s="103"/>
      <c r="G122" s="103"/>
      <c r="H122" s="104"/>
      <c r="I122" s="5"/>
      <c r="J122" s="5"/>
      <c r="K122" s="5"/>
      <c r="L122" s="5"/>
      <c r="M122" s="5"/>
      <c r="N122" s="5"/>
      <c r="O122" s="64"/>
    </row>
    <row r="123" spans="2:15" ht="14.4" x14ac:dyDescent="0.3">
      <c r="B123" s="16"/>
      <c r="C123" s="16" t="s">
        <v>277</v>
      </c>
      <c r="D123" s="16" t="s">
        <v>278</v>
      </c>
      <c r="E123" s="19" t="s">
        <v>24</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279</v>
      </c>
      <c r="J123" t="s">
        <v>280</v>
      </c>
      <c r="K123" t="s">
        <v>281</v>
      </c>
      <c r="L123" s="5"/>
      <c r="M123" s="5"/>
      <c r="N123" s="5"/>
      <c r="O123" s="64"/>
    </row>
    <row r="124" spans="2:15" ht="14.4" x14ac:dyDescent="0.3">
      <c r="B124" s="16"/>
      <c r="C124" s="19" t="s">
        <v>29</v>
      </c>
      <c r="D124" s="16" t="s">
        <v>282</v>
      </c>
      <c r="E124" s="19"/>
      <c r="F124" s="19"/>
      <c r="G124" s="1" t="str">
        <f>IF(OR(VLOOKUP(I124,'Doc Load_Aanvraag'!$B$49:$C$600,2,FALSE)=TRUE,VLOOKUP(J124,'Doc Load_Aanvraag'!$B$49:$C$600,2,FALSE)=TRUE),"x","")</f>
        <v/>
      </c>
      <c r="H124" s="2"/>
      <c r="I124" t="s">
        <v>283</v>
      </c>
      <c r="J124" t="s">
        <v>284</v>
      </c>
      <c r="K124" s="5"/>
      <c r="L124" s="5"/>
      <c r="M124" s="5"/>
      <c r="N124" s="5"/>
      <c r="O124" s="64"/>
    </row>
    <row r="125" spans="2:15" ht="14.4" x14ac:dyDescent="0.3">
      <c r="B125" s="16"/>
      <c r="C125" s="19" t="s">
        <v>31</v>
      </c>
      <c r="D125" s="16" t="s">
        <v>223</v>
      </c>
      <c r="E125" s="19"/>
      <c r="F125" s="19"/>
      <c r="G125" s="1" t="str">
        <f>IF(OR(VLOOKUP(I125,'Doc Load_Aanvraag'!$B$49:$C$600,2,FALSE)=TRUE,VLOOKUP(J125,'Doc Load_Aanvraag'!$B$49:$C$600,2,FALSE)=TRUE),"x","")</f>
        <v/>
      </c>
      <c r="H125" s="2"/>
      <c r="I125" t="s">
        <v>285</v>
      </c>
      <c r="J125" t="s">
        <v>286</v>
      </c>
      <c r="K125" s="5"/>
      <c r="L125" s="5"/>
      <c r="M125" s="5"/>
      <c r="N125" s="5"/>
      <c r="O125" s="64"/>
    </row>
    <row r="126" spans="2:15" ht="14.4" x14ac:dyDescent="0.3">
      <c r="B126" s="16"/>
      <c r="C126" s="19" t="s">
        <v>33</v>
      </c>
      <c r="D126" s="16" t="s">
        <v>287</v>
      </c>
      <c r="E126" s="19"/>
      <c r="F126" s="19"/>
      <c r="G126" s="1" t="str">
        <f>IF(OR(VLOOKUP(I126,'Doc Load_Aanvraag'!$B$49:$C$600,2,FALSE)=TRUE,VLOOKUP(J126,'Doc Load_Aanvraag'!$B$49:$C$600,2,FALSE)=TRUE),"x","")</f>
        <v/>
      </c>
      <c r="H126" s="2"/>
      <c r="I126" t="s">
        <v>288</v>
      </c>
      <c r="J126" t="s">
        <v>289</v>
      </c>
      <c r="K126" t="s">
        <v>290</v>
      </c>
      <c r="L126" s="5"/>
      <c r="M126" s="5"/>
      <c r="N126" s="5"/>
      <c r="O126" s="64"/>
    </row>
    <row r="127" spans="2:15" x14ac:dyDescent="0.3">
      <c r="B127" s="16"/>
      <c r="C127" s="19" t="s">
        <v>236</v>
      </c>
      <c r="D127" s="16" t="s">
        <v>291</v>
      </c>
      <c r="E127" s="19"/>
      <c r="F127" s="19"/>
      <c r="G127" s="1" t="str">
        <f>IF(VLOOKUP(K126,'Doc Load_Aanvraag'!$B$49:$C$600,2,FALSE)=TRUE,"x","")</f>
        <v/>
      </c>
      <c r="H127" s="2"/>
      <c r="L127" s="5"/>
      <c r="M127" s="5"/>
      <c r="N127" s="5"/>
      <c r="O127" s="64"/>
    </row>
    <row r="128" spans="2:15" ht="14.4" x14ac:dyDescent="0.3">
      <c r="B128" s="16"/>
      <c r="C128" s="19" t="s">
        <v>292</v>
      </c>
      <c r="D128" s="16" t="s">
        <v>293</v>
      </c>
      <c r="E128" s="19"/>
      <c r="F128" s="19"/>
      <c r="G128" s="1" t="str">
        <f>IF(OR(VLOOKUP(I128,'Doc Load_Aanvraag'!$B$49:$C$600,2,FALSE)=TRUE,VLOOKUP(J128,'Doc Load_Aanvraag'!$B$49:$C$600,2,FALSE)=TRUE),"x","")</f>
        <v/>
      </c>
      <c r="H128" s="2"/>
      <c r="I128" t="s">
        <v>294</v>
      </c>
      <c r="J128" t="s">
        <v>295</v>
      </c>
      <c r="K128" t="s">
        <v>296</v>
      </c>
      <c r="L128" s="5"/>
      <c r="M128" s="5"/>
      <c r="N128" s="5"/>
      <c r="O128" s="64"/>
    </row>
    <row r="129" spans="2:15" x14ac:dyDescent="0.3">
      <c r="B129" s="16"/>
      <c r="C129" s="19" t="s">
        <v>297</v>
      </c>
      <c r="D129" s="16" t="s">
        <v>298</v>
      </c>
      <c r="E129" s="19"/>
      <c r="F129" s="19"/>
      <c r="G129" s="1" t="str">
        <f>IF(VLOOKUP(K128,'Doc Load_Aanvraag'!$B$49:$C$600,2,FALSE)=TRUE,"x","")</f>
        <v/>
      </c>
      <c r="H129" s="2"/>
      <c r="I129" s="5"/>
      <c r="J129" s="5"/>
      <c r="K129" s="5"/>
      <c r="L129" s="5"/>
      <c r="M129" s="5"/>
      <c r="N129" s="5"/>
      <c r="O129" s="64"/>
    </row>
    <row r="130" spans="2:15" ht="14.4" x14ac:dyDescent="0.3">
      <c r="B130" s="16"/>
      <c r="C130" s="19" t="s">
        <v>299</v>
      </c>
      <c r="D130" s="16" t="s">
        <v>300</v>
      </c>
      <c r="E130" s="19"/>
      <c r="F130" s="19"/>
      <c r="G130" s="1" t="str">
        <f>IF(OR(VLOOKUP(I130,'Doc Load_Aanvraag'!$B$49:$C$600,2,FALSE)=TRUE,VLOOKUP(J130,'Doc Load_Aanvraag'!$B$49:$C$600,2,FALSE)=TRUE),"x","")</f>
        <v/>
      </c>
      <c r="H130" s="2"/>
      <c r="I130" t="s">
        <v>301</v>
      </c>
      <c r="J130" t="s">
        <v>302</v>
      </c>
      <c r="K130" s="5"/>
      <c r="L130" s="5"/>
      <c r="M130" s="5"/>
      <c r="N130" s="5"/>
      <c r="O130" s="64"/>
    </row>
    <row r="131" spans="2:15" x14ac:dyDescent="0.3">
      <c r="B131" s="16"/>
      <c r="C131" s="16" t="s">
        <v>303</v>
      </c>
      <c r="D131" s="16" t="s">
        <v>304</v>
      </c>
      <c r="E131" s="19" t="s">
        <v>267</v>
      </c>
      <c r="F131" s="19" t="s">
        <v>25</v>
      </c>
      <c r="G131" s="19">
        <f>IF(VLOOKUP(C131,'Doc Load_Aanvraag'!$B$49:$C$386,2,FALSE)=TRUE,1, 0)</f>
        <v>0</v>
      </c>
      <c r="H131" s="19" t="str">
        <f>IF(VLOOKUP(C131,'Doc Load_Aanvraag'!$B$49:$C$600,2,FALSE)=TRUE,Bron!$B$7,"")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305</v>
      </c>
      <c r="C133" s="21"/>
      <c r="D133" s="21" t="s">
        <v>306</v>
      </c>
      <c r="E133" s="22">
        <v>19</v>
      </c>
      <c r="F133" s="22"/>
      <c r="G133" s="22">
        <f>G131+G120+G119+G118+G114+G113+G107+G106+G105+G104+G99+G98+G83+G82+G81+G79+G80+G117+G88</f>
        <v>0</v>
      </c>
      <c r="H133" s="22"/>
    </row>
    <row r="134" spans="2:15" x14ac:dyDescent="0.3">
      <c r="B134" s="21"/>
      <c r="C134" s="21"/>
      <c r="D134" s="21" t="s">
        <v>307</v>
      </c>
      <c r="E134" s="22">
        <v>8</v>
      </c>
      <c r="F134" s="22"/>
      <c r="G134" s="22">
        <f>G123+G112+G95+G92+G87+G86+G71+G61</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308</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309</v>
      </c>
      <c r="C139" s="102" t="s">
        <v>310</v>
      </c>
      <c r="D139" s="103"/>
      <c r="E139" s="103"/>
      <c r="F139" s="103" t="s">
        <v>97</v>
      </c>
      <c r="G139" s="103"/>
      <c r="H139" s="104"/>
      <c r="I139" s="5"/>
      <c r="J139" s="5"/>
      <c r="K139" s="5"/>
      <c r="L139" s="5"/>
      <c r="M139" s="5"/>
      <c r="N139" s="5"/>
      <c r="O139" s="64"/>
    </row>
    <row r="140" spans="2:15" ht="14.4" x14ac:dyDescent="0.3">
      <c r="B140" s="16"/>
      <c r="C140" s="16" t="s">
        <v>311</v>
      </c>
      <c r="D140" s="16" t="s">
        <v>310</v>
      </c>
      <c r="E140" s="19" t="s">
        <v>28</v>
      </c>
      <c r="F140" s="19" t="s">
        <v>561</v>
      </c>
      <c r="G140" s="19">
        <f>IF(OR(H140=Bron!$B$2,H140=Bron!$B$3,H140=Bron!$B$4),1,0)</f>
        <v>0</v>
      </c>
      <c r="H140" s="19" t="str">
        <f>IF(VLOOKUP(I140,'Doc Load_Aanvraag'!$B$49:$C$724,2,FALSE)=TRUE, Bron!$B$2,IF(VLOOKUP(J140,'Doc Load_Aanvraag'!$B$49:$C$724,2,FALSE)=TRUE,Bron!$B$3,IF(VLOOKUP(K140,'Doc Load_Aanvraag'!$B$49:$C$724,2,FALSE)=TRUE,Bron!$B$4,"Niet ingevuld")))</f>
        <v>Niet ingevuld</v>
      </c>
      <c r="I140" t="s">
        <v>312</v>
      </c>
      <c r="J140" t="s">
        <v>313</v>
      </c>
      <c r="K140" t="s">
        <v>314</v>
      </c>
      <c r="L140" s="5"/>
      <c r="M140" s="5"/>
      <c r="N140" s="5"/>
      <c r="O140" s="64"/>
    </row>
    <row r="141" spans="2:15" ht="14.4" x14ac:dyDescent="0.3">
      <c r="B141" s="16"/>
      <c r="C141" s="16" t="s">
        <v>315</v>
      </c>
      <c r="D141" s="16" t="s">
        <v>316</v>
      </c>
      <c r="E141" s="19" t="s">
        <v>28</v>
      </c>
      <c r="F141" s="19" t="s">
        <v>25</v>
      </c>
      <c r="G141" s="19">
        <f>IF(VLOOKUP(C141,'Doc Load_Aanvraag'!$B$49:$C$386,2,FALSE)=TRUE,1, 0)</f>
        <v>0</v>
      </c>
      <c r="H141" s="19" t="str">
        <f>IF(VLOOKUP(C141,'Doc Load_Aanvraag'!$B$49:$C$600,2,FALSE)=TRUE,Bron!$B$7,Bron!$B$8)</f>
        <v>Niet voldaan</v>
      </c>
      <c r="I141" t="s">
        <v>317</v>
      </c>
      <c r="J141" t="s">
        <v>318</v>
      </c>
      <c r="K141" t="s">
        <v>319</v>
      </c>
      <c r="L141" s="5"/>
      <c r="M141" s="5"/>
      <c r="N141" s="5"/>
      <c r="O141" s="64"/>
    </row>
    <row r="142" spans="2:15" ht="14.4" x14ac:dyDescent="0.3">
      <c r="B142" s="16"/>
      <c r="C142" s="16" t="s">
        <v>320</v>
      </c>
      <c r="D142" s="16" t="s">
        <v>321</v>
      </c>
      <c r="E142" s="19" t="s">
        <v>267</v>
      </c>
      <c r="F142" s="19" t="s">
        <v>25</v>
      </c>
      <c r="G142" s="19">
        <f>IF(VLOOKUP(C142,'Doc Load_Aanvraag'!$B$49:$C$386,2,FALSE)=TRUE,1, 0)</f>
        <v>0</v>
      </c>
      <c r="H142" s="19" t="str">
        <f>IF(VLOOKUP(C142,'Doc Load_Aanvraag'!$B$49:$C$600,2,FALSE)=TRUE,Bron!$B$7,"")</f>
        <v/>
      </c>
      <c r="I142" t="s">
        <v>322</v>
      </c>
      <c r="J142" t="s">
        <v>323</v>
      </c>
      <c r="K142" t="s">
        <v>324</v>
      </c>
    </row>
    <row r="143" spans="2:15" s="60" customFormat="1" x14ac:dyDescent="0.3">
      <c r="E143" s="63"/>
      <c r="F143" s="63"/>
      <c r="G143" s="74" t="s">
        <v>562</v>
      </c>
      <c r="H143" s="63"/>
    </row>
    <row r="144" spans="2:15" x14ac:dyDescent="0.3">
      <c r="B144" s="12" t="s">
        <v>325</v>
      </c>
      <c r="C144" s="102" t="s">
        <v>326</v>
      </c>
      <c r="D144" s="103"/>
      <c r="E144" s="103"/>
      <c r="F144" s="103" t="s">
        <v>97</v>
      </c>
      <c r="G144" s="103"/>
      <c r="H144" s="104"/>
      <c r="I144" s="5"/>
      <c r="J144" s="5"/>
      <c r="K144" s="5"/>
      <c r="L144" s="5"/>
      <c r="M144" s="5"/>
      <c r="N144" s="5"/>
      <c r="O144" s="64"/>
    </row>
    <row r="145" spans="2:15" x14ac:dyDescent="0.3">
      <c r="B145" s="16"/>
      <c r="C145" s="16" t="s">
        <v>327</v>
      </c>
      <c r="D145" s="16" t="s">
        <v>328</v>
      </c>
      <c r="E145" s="19" t="s">
        <v>28</v>
      </c>
      <c r="F145" s="19" t="s">
        <v>25</v>
      </c>
      <c r="G145" s="19">
        <f>IF(VLOOKUP(C145,'Doc Load_Aanvraag'!$B$49:$C$386,2,FALSE)=TRUE,1, 0)</f>
        <v>0</v>
      </c>
      <c r="H145" s="19" t="str">
        <f>IF(VLOOKUP(C145,'Doc Load_Aanvraag'!$B$49:$C$600,2,FALSE)=TRUE,Bron!$B$7,Bron!$B$8)</f>
        <v>Niet voldaan</v>
      </c>
      <c r="I145" s="5"/>
      <c r="J145" s="5"/>
      <c r="K145" s="5"/>
      <c r="L145" s="5"/>
      <c r="M145" s="5"/>
      <c r="N145" s="5"/>
      <c r="O145" s="64"/>
    </row>
    <row r="146" spans="2:15" ht="14.4" x14ac:dyDescent="0.3">
      <c r="B146" s="16"/>
      <c r="C146" s="16" t="s">
        <v>329</v>
      </c>
      <c r="D146" s="16" t="s">
        <v>330</v>
      </c>
      <c r="E146" s="19" t="s">
        <v>28</v>
      </c>
      <c r="F146" s="19" t="s">
        <v>216</v>
      </c>
      <c r="G146" s="19">
        <f>IF(H146=Bron!$B$2,1,0)</f>
        <v>0</v>
      </c>
      <c r="H146" s="19" t="str">
        <f>IF(VLOOKUP(I146,'Doc Load_Aanvraag'!$B$49:$C$724,2,FALSE)=TRUE, Bron!$B$2,IF(VLOOKUP(J146,'Doc Load_Aanvraag'!$B$49:$C$724,2,FALSE)=TRUE,Bron!$B$8,IF(VLOOKUP(K146,'Doc Load_Aanvraag'!$B$49:$C$724,2,FALSE)=TRUE,Bron!$B$8,"Niet ingevuld")))</f>
        <v>Niet ingevuld</v>
      </c>
      <c r="I146" t="s">
        <v>331</v>
      </c>
      <c r="J146" t="s">
        <v>332</v>
      </c>
      <c r="K146" t="s">
        <v>333</v>
      </c>
      <c r="L146" s="5"/>
      <c r="M146" s="5"/>
      <c r="N146" s="5"/>
      <c r="O146" s="64"/>
    </row>
    <row r="147" spans="2:15" x14ac:dyDescent="0.3">
      <c r="B147" s="16"/>
      <c r="C147" s="16" t="s">
        <v>334</v>
      </c>
      <c r="D147" s="17" t="s">
        <v>335</v>
      </c>
      <c r="E147" s="19" t="s">
        <v>267</v>
      </c>
      <c r="F147" s="19" t="s">
        <v>25</v>
      </c>
      <c r="G147" s="19">
        <f>IF(VLOOKUP(C147,'Doc Load_Aanvraag'!$B$49:$C$686,2,FALSE)=TRUE,1, 0)</f>
        <v>0</v>
      </c>
      <c r="H147" s="19" t="str">
        <f>IF(VLOOKUP(C147,'Doc Load_Aanvraag'!$B$49:$C$600,2,FALSE)=TRUE,Bron!$B$7,"")</f>
        <v/>
      </c>
      <c r="I147" s="5"/>
      <c r="J147" s="5"/>
      <c r="K147" s="5"/>
      <c r="L147" s="5"/>
      <c r="M147" s="5"/>
      <c r="N147" s="5"/>
      <c r="O147" s="64"/>
    </row>
    <row r="148" spans="2:15" x14ac:dyDescent="0.3">
      <c r="B148" s="16"/>
      <c r="C148" s="16" t="s">
        <v>336</v>
      </c>
      <c r="D148" s="16" t="s">
        <v>337</v>
      </c>
      <c r="E148" s="19" t="s">
        <v>267</v>
      </c>
      <c r="F148" s="19" t="s">
        <v>25</v>
      </c>
      <c r="G148" s="19">
        <f>IF(VLOOKUP(C148,'Doc Load_Aanvraag'!$B$49:$C$686,2,FALSE)=TRUE,1, 0)</f>
        <v>0</v>
      </c>
      <c r="H148" s="19" t="str">
        <f>IF(VLOOKUP(C148,'Doc Load_Aanvraag'!$B$49:$C$600,2,FALSE)=TRUE,Bron!$B$7,"")</f>
        <v/>
      </c>
      <c r="I148" s="5"/>
      <c r="J148" s="5"/>
      <c r="K148" s="5"/>
      <c r="L148" s="5"/>
      <c r="M148" s="5"/>
      <c r="N148" s="5"/>
      <c r="O148" s="64"/>
    </row>
    <row r="149" spans="2:15" x14ac:dyDescent="0.3">
      <c r="B149" s="16"/>
      <c r="C149" s="16" t="s">
        <v>338</v>
      </c>
      <c r="D149" s="16" t="s">
        <v>339</v>
      </c>
      <c r="E149" s="19" t="s">
        <v>267</v>
      </c>
      <c r="F149" s="19" t="s">
        <v>25</v>
      </c>
      <c r="G149" s="19">
        <f>IF(VLOOKUP(C149,'Doc Load_Aanvraag'!$B$49:$C$686,2,FALSE)=TRUE,1, 0)</f>
        <v>0</v>
      </c>
      <c r="H149" s="19" t="str">
        <f>IF(VLOOKUP(C149,'Doc Load_Aanvraag'!$B$49:$C$600,2,FALSE)=TRUE,Bron!$B$7,"")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340</v>
      </c>
      <c r="C151" s="105" t="s">
        <v>341</v>
      </c>
      <c r="D151" s="105"/>
      <c r="E151" s="105"/>
      <c r="F151" s="105"/>
      <c r="G151" s="105"/>
      <c r="H151" s="105"/>
      <c r="I151" s="5"/>
      <c r="J151" s="5"/>
      <c r="K151" s="5"/>
      <c r="L151" s="5"/>
      <c r="M151" s="5"/>
      <c r="N151" s="5"/>
      <c r="O151" s="64"/>
    </row>
    <row r="152" spans="2:15" x14ac:dyDescent="0.3">
      <c r="B152" s="16"/>
      <c r="C152" s="16" t="s">
        <v>342</v>
      </c>
      <c r="D152" s="16" t="s">
        <v>343</v>
      </c>
      <c r="E152" s="1" t="s">
        <v>28</v>
      </c>
      <c r="F152" s="1" t="s">
        <v>25</v>
      </c>
      <c r="G152" s="19">
        <f>IF(VLOOKUP(C152,'Doc Load_Aanvraag'!$B$49:$C$600,2,FALSE)=TRUE,1, 0)</f>
        <v>0</v>
      </c>
      <c r="H152" s="19" t="str">
        <f>IF(VLOOKUP(C152,'Doc Load_Aanvraag'!$B$49:$C$600,2,FALSE)=TRUE,Bron!$B$7,Bron!$B$8)</f>
        <v>Niet voldaan</v>
      </c>
      <c r="I152" s="5"/>
      <c r="J152" s="5"/>
      <c r="K152" s="5"/>
      <c r="L152" s="5"/>
      <c r="M152" s="5"/>
      <c r="N152" s="5"/>
      <c r="O152" s="64"/>
    </row>
    <row r="153" spans="2:15" x14ac:dyDescent="0.3">
      <c r="B153" s="16"/>
      <c r="C153" s="16" t="s">
        <v>344</v>
      </c>
      <c r="D153" s="16" t="s">
        <v>345</v>
      </c>
      <c r="E153" s="1" t="s">
        <v>28</v>
      </c>
      <c r="F153" s="1" t="s">
        <v>25</v>
      </c>
      <c r="G153" s="19">
        <f>IF(VLOOKUP(C153,'Doc Load_Aanvraag'!$B$49:$C$600,2,FALSE)=TRUE,1, 0)</f>
        <v>0</v>
      </c>
      <c r="H153" s="19" t="str">
        <f>IF(VLOOKUP(C153,'Doc Load_Aanvraag'!$B$49:$C$600,2,FALSE)=TRUE,Bron!$B$7,Bron!$B$8)</f>
        <v>Niet voldaan</v>
      </c>
      <c r="I153" s="5"/>
      <c r="J153" s="5"/>
      <c r="K153" s="5"/>
      <c r="L153" s="5"/>
      <c r="M153" s="5"/>
      <c r="N153" s="5"/>
      <c r="O153" s="64"/>
    </row>
    <row r="154" spans="2:15" x14ac:dyDescent="0.3">
      <c r="B154" s="16"/>
      <c r="C154" s="16" t="s">
        <v>346</v>
      </c>
      <c r="D154" s="16" t="s">
        <v>347</v>
      </c>
      <c r="E154" s="1" t="s">
        <v>28</v>
      </c>
      <c r="F154" s="1" t="s">
        <v>25</v>
      </c>
      <c r="G154" s="19">
        <f>IF(VLOOKUP(C154,'Doc Load_Aanvraag'!$B$49:$C$600,2,FALSE)=TRUE,1, 0)</f>
        <v>0</v>
      </c>
      <c r="H154" s="19" t="str">
        <f>IF(VLOOKUP(C154,'Doc Load_Aanvraag'!$B$49:$C$600,2,FALSE)=TRUE,Bron!$B$7,Bron!$B$8)</f>
        <v>Niet voldaan</v>
      </c>
      <c r="I154" s="5"/>
      <c r="J154" s="5"/>
      <c r="K154" s="5"/>
      <c r="L154" s="5"/>
      <c r="M154" s="5"/>
      <c r="N154" s="5"/>
      <c r="O154" s="64"/>
    </row>
    <row r="155" spans="2:15" x14ac:dyDescent="0.3">
      <c r="B155" s="16"/>
      <c r="C155" s="16" t="s">
        <v>348</v>
      </c>
      <c r="D155" s="16" t="s">
        <v>349</v>
      </c>
      <c r="E155" s="1" t="s">
        <v>28</v>
      </c>
      <c r="F155" s="1" t="s">
        <v>25</v>
      </c>
      <c r="G155" s="19">
        <f>IF(VLOOKUP(C155,'Doc Load_Aanvraag'!$B$49:$C$600,2,FALSE)=TRUE,1, 0)</f>
        <v>0</v>
      </c>
      <c r="H155" s="19" t="str">
        <f>IF(VLOOKUP(C155,'Doc Load_Aanvraag'!$B$49:$C$600,2,FALSE)=TRUE,Bron!$B$7,Bron!$B$8)</f>
        <v>Niet voldaan</v>
      </c>
      <c r="I155" s="5"/>
      <c r="J155" s="5"/>
      <c r="K155" s="5"/>
      <c r="L155" s="5"/>
      <c r="M155" s="5"/>
      <c r="N155" s="5"/>
      <c r="O155" s="64"/>
    </row>
    <row r="156" spans="2:15" x14ac:dyDescent="0.3">
      <c r="B156" s="16"/>
      <c r="C156" s="16" t="s">
        <v>350</v>
      </c>
      <c r="D156" s="16" t="s">
        <v>351</v>
      </c>
      <c r="E156" s="1" t="s">
        <v>28</v>
      </c>
      <c r="F156" s="1" t="s">
        <v>25</v>
      </c>
      <c r="G156" s="19">
        <f>IF(VLOOKUP(C156,'Doc Load_Aanvraag'!$B$49:$C$600,2,FALSE)=TRUE,1, 0)</f>
        <v>0</v>
      </c>
      <c r="H156" s="19" t="str">
        <f>IF(VLOOKUP(C156,'Doc Load_Aanvraag'!$B$49:$C$600,2,FALSE)=TRUE,Bron!$B$7,Bron!$B$8)</f>
        <v>Niet voldaan</v>
      </c>
      <c r="I156" s="5"/>
      <c r="J156" s="5"/>
      <c r="K156" s="5"/>
      <c r="L156" s="5"/>
      <c r="M156" s="5"/>
      <c r="N156" s="5"/>
      <c r="O156" s="64"/>
    </row>
    <row r="157" spans="2:15" x14ac:dyDescent="0.3">
      <c r="B157" s="16"/>
      <c r="C157" s="17" t="s">
        <v>352</v>
      </c>
      <c r="D157" s="16" t="s">
        <v>353</v>
      </c>
      <c r="E157" s="1" t="s">
        <v>28</v>
      </c>
      <c r="F157" s="1" t="s">
        <v>25</v>
      </c>
      <c r="G157" s="19">
        <f>IF(VLOOKUP(C157,'Doc Load_Aanvraag'!$B$49:$C$600,2,FALSE)=TRUE,1, 0)</f>
        <v>0</v>
      </c>
      <c r="H157" s="19" t="str">
        <f>IF(VLOOKUP(C157,'Doc Load_Aanvraag'!$B$49:$C$600,2,FALSE)=TRUE,Bron!$B$7,Bron!$B$8)</f>
        <v>Niet voldaan</v>
      </c>
      <c r="I157" s="5"/>
      <c r="J157" s="5"/>
      <c r="K157" s="5"/>
      <c r="L157" s="5"/>
      <c r="M157" s="5"/>
      <c r="N157" s="5"/>
      <c r="O157" s="64"/>
    </row>
    <row r="158" spans="2:15" x14ac:dyDescent="0.3">
      <c r="B158" s="16"/>
      <c r="C158" s="17" t="s">
        <v>354</v>
      </c>
      <c r="D158" s="16" t="s">
        <v>355</v>
      </c>
      <c r="E158" s="1" t="s">
        <v>267</v>
      </c>
      <c r="F158" s="1" t="s">
        <v>25</v>
      </c>
      <c r="G158" s="19">
        <f>IF(VLOOKUP(C158,'Doc Load_Aanvraag'!$B$49:$C$600,2,FALSE)=TRUE,1, 0)</f>
        <v>0</v>
      </c>
      <c r="H158" s="19" t="str">
        <f>IF(VLOOKUP(C158,'Doc Load_Aanvraag'!$B$49:$C$600,2,FALSE)=TRUE,Bron!$B$7,"")</f>
        <v/>
      </c>
      <c r="I158" s="5"/>
      <c r="J158" s="5"/>
      <c r="K158" s="5"/>
      <c r="L158" s="5"/>
      <c r="M158" s="5"/>
      <c r="N158" s="5"/>
      <c r="O158" s="64"/>
    </row>
    <row r="159" spans="2:15" x14ac:dyDescent="0.3">
      <c r="B159" s="16"/>
      <c r="C159" s="17" t="s">
        <v>356</v>
      </c>
      <c r="D159" s="16" t="s">
        <v>357</v>
      </c>
      <c r="E159" s="19" t="s">
        <v>24</v>
      </c>
      <c r="F159" s="19" t="s">
        <v>25</v>
      </c>
      <c r="G159" s="19">
        <f>IF(VLOOKUP(C159,'Doc Load_Aanvraag'!$B$49:$C$600,2,FALSE)=TRUE,1, 0)</f>
        <v>0</v>
      </c>
      <c r="H159" s="19" t="str">
        <f>IF(VLOOKUP(C159,'Doc Load_Aanvraag'!$B$49:$C$600,2,FALSE)=TRUE,Bron!$B$7,Bron!$B$8)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358</v>
      </c>
      <c r="C161" s="105" t="s">
        <v>359</v>
      </c>
      <c r="D161" s="105"/>
      <c r="E161" s="105"/>
      <c r="F161" s="105"/>
      <c r="G161" s="105"/>
      <c r="H161" s="105"/>
      <c r="I161" s="5"/>
      <c r="J161" s="5"/>
      <c r="K161" s="5"/>
      <c r="L161" s="5"/>
      <c r="M161" s="5"/>
      <c r="N161" s="5"/>
      <c r="O161" s="64"/>
    </row>
    <row r="162" spans="2:15" x14ac:dyDescent="0.3">
      <c r="B162" s="16"/>
      <c r="C162" s="16" t="s">
        <v>360</v>
      </c>
      <c r="D162" s="16" t="s">
        <v>361</v>
      </c>
      <c r="E162" s="19" t="s">
        <v>267</v>
      </c>
      <c r="F162" s="19" t="s">
        <v>202</v>
      </c>
      <c r="G162" s="19">
        <f>IF(VLOOKUP(C162,'Doc Load_Aanvraag'!$B$49:$C$600,2,FALSE)=TRUE,1, 0)</f>
        <v>0</v>
      </c>
      <c r="H162" s="19" t="str">
        <f>IF(VLOOKUP(C162,'Doc Load_Aanvraag'!$B$49:$C$600,2,FALSE)=TRUE,Bron!$B$7,"")</f>
        <v/>
      </c>
      <c r="I162" s="5"/>
      <c r="J162" s="5"/>
      <c r="K162" s="5"/>
      <c r="L162" s="5"/>
      <c r="M162" s="5"/>
      <c r="N162" s="5"/>
      <c r="O162" s="64"/>
    </row>
    <row r="163" spans="2:15" ht="14.4" x14ac:dyDescent="0.3">
      <c r="B163" s="16"/>
      <c r="C163" s="16" t="s">
        <v>362</v>
      </c>
      <c r="D163" s="16" t="s">
        <v>363</v>
      </c>
      <c r="E163" s="19" t="s">
        <v>28</v>
      </c>
      <c r="F163" s="19" t="s">
        <v>216</v>
      </c>
      <c r="G163" s="19">
        <f>IF(H163=Bron!$B$2,1,0)</f>
        <v>0</v>
      </c>
      <c r="H163" s="19" t="str">
        <f>IF(VLOOKUP(I163,'Doc Load_Aanvraag'!$B$49:$C$724,2,FALSE)=TRUE, Bron!$B$2,IF(VLOOKUP(J163,'Doc Load_Aanvraag'!$B$49:$C$724,2,FALSE)=TRUE,Bron!$B$8,IF(VLOOKUP(K163,'Doc Load_Aanvraag'!$B$49:$C$724,2,FALSE)=TRUE,Bron!$B$8,"Niet ingevuld")))</f>
        <v>Niet ingevuld</v>
      </c>
      <c r="I163" t="s">
        <v>364</v>
      </c>
      <c r="J163" t="s">
        <v>365</v>
      </c>
      <c r="K163" t="s">
        <v>366</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367</v>
      </c>
      <c r="C165" s="105" t="s">
        <v>368</v>
      </c>
      <c r="D165" s="105"/>
      <c r="E165" s="105"/>
      <c r="F165" s="105"/>
      <c r="G165" s="105"/>
      <c r="H165" s="105"/>
      <c r="I165" s="5"/>
      <c r="J165" s="5"/>
      <c r="K165" s="5"/>
      <c r="L165" s="5"/>
      <c r="M165" s="5"/>
      <c r="N165" s="5"/>
      <c r="O165" s="64"/>
    </row>
    <row r="166" spans="2:15" ht="14.4" x14ac:dyDescent="0.3">
      <c r="B166" s="16"/>
      <c r="C166" s="16"/>
      <c r="D166" s="16" t="s">
        <v>368</v>
      </c>
      <c r="E166" s="19" t="s">
        <v>24</v>
      </c>
      <c r="F166" s="19" t="s">
        <v>77</v>
      </c>
      <c r="G166" s="19" cm="1">
        <f t="array" ref="G166">IF(ABS(SUMPRODUCT(-(G167:G169&lt;&gt;"")))&gt;1,1,0)</f>
        <v>0</v>
      </c>
      <c r="H166" s="19" t="str" cm="1">
        <f t="array" ref="H166">IF(ABS(SUMPRODUCT(-(G167:G169&lt;&gt;"")))=3,"Uitstekend",IF(ABS(SUMPRODUCT(-(G167:G169&lt;&gt;"")))&gt;1,"Beter",IF(ABS(SUMPRODUCT(-(G167:G169&lt;&gt;"")))&gt;0,"Goed","Niet voldaan")))</f>
        <v>Niet voldaan</v>
      </c>
      <c r="I166" t="s">
        <v>369</v>
      </c>
      <c r="J166" t="s">
        <v>370</v>
      </c>
      <c r="K166" t="s">
        <v>371</v>
      </c>
      <c r="L166" s="5"/>
      <c r="M166" s="5"/>
      <c r="N166" s="5"/>
      <c r="O166" s="64"/>
    </row>
    <row r="167" spans="2:15" x14ac:dyDescent="0.3">
      <c r="B167" s="16"/>
      <c r="C167" s="16" t="s">
        <v>372</v>
      </c>
      <c r="D167" s="16" t="s">
        <v>373</v>
      </c>
      <c r="E167" s="19"/>
      <c r="F167" s="19"/>
      <c r="G167" s="19" t="str">
        <f>IF(VLOOKUP(C167,'Doc Load_Aanvraag'!$B$49:$C$724,2,FALSE)=TRUE,"x","")</f>
        <v/>
      </c>
      <c r="H167" s="19"/>
      <c r="I167" s="5"/>
      <c r="J167" s="5"/>
      <c r="K167" s="5"/>
      <c r="L167" s="5"/>
      <c r="M167" s="5"/>
      <c r="N167" s="5"/>
      <c r="O167" s="64"/>
    </row>
    <row r="168" spans="2:15" x14ac:dyDescent="0.3">
      <c r="B168" s="16"/>
      <c r="C168" s="16" t="s">
        <v>374</v>
      </c>
      <c r="D168" s="16" t="s">
        <v>375</v>
      </c>
      <c r="E168" s="19"/>
      <c r="F168" s="19"/>
      <c r="G168" s="19" t="str">
        <f>IF(VLOOKUP(C168,'Doc Load_Aanvraag'!$B$49:$C$724,2,FALSE)=TRUE,"x","")</f>
        <v/>
      </c>
      <c r="H168" s="19"/>
      <c r="I168" s="5"/>
      <c r="J168" s="5"/>
      <c r="K168" s="5"/>
      <c r="L168" s="5"/>
      <c r="M168" s="5"/>
      <c r="N168" s="5"/>
      <c r="O168" s="64"/>
    </row>
    <row r="169" spans="2:15" x14ac:dyDescent="0.3">
      <c r="B169" s="16"/>
      <c r="C169" s="16" t="s">
        <v>376</v>
      </c>
      <c r="D169" s="16" t="s">
        <v>377</v>
      </c>
      <c r="E169" s="19"/>
      <c r="F169" s="19"/>
      <c r="G169" s="19" t="str">
        <f>IF(VLOOKUP(C169,'Doc Load_Aanvraag'!$B$49:$C$724,2,FALSE)=TRUE,"x","")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378</v>
      </c>
      <c r="C171" s="105" t="s">
        <v>379</v>
      </c>
      <c r="D171" s="105"/>
      <c r="E171" s="105"/>
      <c r="F171" s="105"/>
      <c r="G171" s="105"/>
      <c r="H171" s="105"/>
      <c r="I171" s="5"/>
      <c r="J171" s="5"/>
      <c r="K171" s="5"/>
      <c r="L171" s="5"/>
      <c r="M171" s="5"/>
      <c r="N171" s="5"/>
      <c r="O171" s="64"/>
    </row>
    <row r="172" spans="2:15" ht="14.4" x14ac:dyDescent="0.3">
      <c r="B172" s="16"/>
      <c r="C172" s="16" t="s">
        <v>380</v>
      </c>
      <c r="D172" s="16" t="s">
        <v>381</v>
      </c>
      <c r="E172" s="1" t="s">
        <v>28</v>
      </c>
      <c r="F172" s="19" t="s">
        <v>54</v>
      </c>
      <c r="G172" s="19">
        <f>IF(OR(H172=Bron!$B$2,H172=Bron!$B$3,H172=Bron!$B$4),1,0)</f>
        <v>0</v>
      </c>
      <c r="H172" s="19" t="str">
        <f>IF(VLOOKUP(I172,'Doc Load_Aanvraag'!$B$49:$C$724,2,FALSE)=TRUE, Bron!$B$2,IF(VLOOKUP(J172,'Doc Load_Aanvraag'!$B$49:$C$724,2,FALSE)=TRUE,Bron!$B$3,IF(VLOOKUP(K172,'Doc Load_Aanvraag'!$B$49:$C$724,2,FALSE)=TRUE,Bron!$B$4,"Niet ingevuld")))</f>
        <v>Niet ingevuld</v>
      </c>
      <c r="I172" t="s">
        <v>382</v>
      </c>
      <c r="J172" t="s">
        <v>383</v>
      </c>
      <c r="K172" t="s">
        <v>384</v>
      </c>
      <c r="L172" s="5"/>
      <c r="M172" s="5"/>
      <c r="N172" s="5"/>
      <c r="O172" s="64"/>
    </row>
    <row r="173" spans="2:15" ht="14.4" x14ac:dyDescent="0.3">
      <c r="B173" s="16"/>
      <c r="C173" s="16" t="s">
        <v>385</v>
      </c>
      <c r="D173" s="16" t="s">
        <v>386</v>
      </c>
      <c r="E173" s="1" t="s">
        <v>267</v>
      </c>
      <c r="F173" s="19" t="s">
        <v>54</v>
      </c>
      <c r="G173" s="19">
        <f>IF(OR(H173=Bron!$B$2,H173=Bron!$B$3,H173=Bron!$B$4),1,0)</f>
        <v>0</v>
      </c>
      <c r="H173" s="19" t="str">
        <f>IF(VLOOKUP(I173,'Doc Load_Aanvraag'!$B$49:$C$724,2,FALSE)=TRUE, Bron!$B$2,IF(VLOOKUP(J173,'Doc Load_Aanvraag'!$B$49:$C$724,2,FALSE)=TRUE,Bron!$B$3,IF(VLOOKUP(K173,'Doc Load_Aanvraag'!$B$49:$C$724,2,FALSE)=TRUE,Bron!$B$4,"")))</f>
        <v/>
      </c>
      <c r="I173" t="s">
        <v>387</v>
      </c>
      <c r="J173" t="s">
        <v>388</v>
      </c>
      <c r="K173" t="s">
        <v>389</v>
      </c>
      <c r="L173" s="5"/>
      <c r="M173" s="5"/>
      <c r="N173" s="5"/>
      <c r="O173" s="64"/>
    </row>
    <row r="174" spans="2:15" x14ac:dyDescent="0.3">
      <c r="B174" s="16"/>
      <c r="C174" s="16" t="s">
        <v>390</v>
      </c>
      <c r="D174" s="16" t="s">
        <v>391</v>
      </c>
      <c r="E174" s="1" t="s">
        <v>267</v>
      </c>
      <c r="F174" s="19" t="s">
        <v>202</v>
      </c>
      <c r="G174" s="19">
        <f>IF(VLOOKUP(C174,'Doc Load_Aanvraag'!$B$49:$C$600,2,FALSE)=TRUE,1, 0)</f>
        <v>0</v>
      </c>
      <c r="H174" s="19" t="str">
        <f>IF(VLOOKUP(C174,'Doc Load_Aanvraag'!$B$49:$C$600,2,FALSE)=TRUE,Bron!$B$7,"")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392</v>
      </c>
      <c r="C176" s="105" t="s">
        <v>393</v>
      </c>
      <c r="D176" s="105"/>
      <c r="E176" s="105"/>
      <c r="F176" s="105"/>
      <c r="G176" s="105"/>
      <c r="H176" s="105"/>
    </row>
    <row r="177" spans="2:15" ht="14.4" x14ac:dyDescent="0.3">
      <c r="B177" s="16"/>
      <c r="C177" s="16" t="s">
        <v>394</v>
      </c>
      <c r="D177" s="16" t="s">
        <v>395</v>
      </c>
      <c r="E177" s="1" t="s">
        <v>267</v>
      </c>
      <c r="F177" s="1" t="s">
        <v>54</v>
      </c>
      <c r="G177" s="19">
        <f>IF(OR(H177=Bron!$B$2,H177=Bron!$B$3,H177=Bron!$B$4),1,0)</f>
        <v>0</v>
      </c>
      <c r="H177" s="19" t="str">
        <f>IF(VLOOKUP(I177,'Doc Load_Aanvraag'!$B$49:$C$724,2,FALSE)=TRUE, Bron!$B$2,IF(VLOOKUP(J177,'Doc Load_Aanvraag'!$B$49:$C$724,2,FALSE)=TRUE,Bron!$B$3,IF(VLOOKUP(K177,'Doc Load_Aanvraag'!$B$49:$C$724,2,FALSE)=TRUE,Bron!$B$4,"")))</f>
        <v/>
      </c>
      <c r="I177" t="s">
        <v>396</v>
      </c>
      <c r="J177" t="s">
        <v>397</v>
      </c>
      <c r="K177" t="s">
        <v>398</v>
      </c>
    </row>
    <row r="178" spans="2:15" ht="14.4" x14ac:dyDescent="0.3">
      <c r="B178" s="16"/>
      <c r="C178" s="16" t="s">
        <v>399</v>
      </c>
      <c r="D178" s="16" t="s">
        <v>400</v>
      </c>
      <c r="E178" s="1" t="s">
        <v>267</v>
      </c>
      <c r="F178" s="1" t="s">
        <v>54</v>
      </c>
      <c r="G178" s="19">
        <f>IF(OR(H178=Bron!$B$2,H178=Bron!$B$3,H178=Bron!$B$4),1,0)</f>
        <v>0</v>
      </c>
      <c r="H178" s="19" t="str">
        <f>IF(VLOOKUP(I178,'Doc Load_Aanvraag'!$B$49:$C$724,2,FALSE)=TRUE, Bron!$B$2,IF(VLOOKUP(J178,'Doc Load_Aanvraag'!$B$49:$C$724,2,FALSE)=TRUE,Bron!$B$3,IF(VLOOKUP(K178,'Doc Load_Aanvraag'!$B$49:$C$724,2,FALSE)=TRUE,Bron!$B$4,"")))</f>
        <v/>
      </c>
      <c r="I178" t="s">
        <v>401</v>
      </c>
      <c r="J178" t="s">
        <v>402</v>
      </c>
      <c r="K178" t="s">
        <v>403</v>
      </c>
    </row>
    <row r="179" spans="2:15" x14ac:dyDescent="0.3">
      <c r="B179" s="16"/>
      <c r="C179" s="16" t="s">
        <v>404</v>
      </c>
      <c r="D179" s="16" t="s">
        <v>405</v>
      </c>
      <c r="E179" s="1" t="s">
        <v>267</v>
      </c>
      <c r="F179" s="1" t="s">
        <v>25</v>
      </c>
      <c r="G179" s="19">
        <f>IF(VLOOKUP(C179,'Doc Load_Aanvraag'!$B$49:$C$600,2,FALSE)=TRUE,1, 0)</f>
        <v>0</v>
      </c>
      <c r="H179" s="19" t="str">
        <f>IF(VLOOKUP(C179,'Doc Load_Aanvraag'!$B$49:$C$600,2,FALSE)=TRUE,Bron!$B$7,"")</f>
        <v/>
      </c>
    </row>
    <row r="180" spans="2:15" s="60" customFormat="1" x14ac:dyDescent="0.3">
      <c r="E180" s="72"/>
      <c r="F180" s="72"/>
      <c r="G180" s="63"/>
      <c r="H180" s="63"/>
      <c r="I180" s="64"/>
      <c r="J180" s="64"/>
      <c r="K180" s="64"/>
      <c r="L180" s="64"/>
      <c r="M180" s="64"/>
      <c r="N180" s="64"/>
      <c r="O180" s="64"/>
    </row>
    <row r="181" spans="2:15" x14ac:dyDescent="0.3">
      <c r="B181" s="12" t="s">
        <v>406</v>
      </c>
      <c r="C181" s="105" t="s">
        <v>407</v>
      </c>
      <c r="D181" s="105"/>
      <c r="E181" s="105"/>
      <c r="F181" s="105" t="s">
        <v>97</v>
      </c>
      <c r="G181" s="105"/>
      <c r="H181" s="105"/>
      <c r="I181" s="5"/>
      <c r="J181" s="5"/>
      <c r="K181" s="5"/>
      <c r="L181" s="5"/>
      <c r="M181" s="5"/>
      <c r="N181" s="5"/>
      <c r="O181" s="64"/>
    </row>
    <row r="182" spans="2:15" x14ac:dyDescent="0.3">
      <c r="B182" s="16"/>
      <c r="C182" s="16" t="s">
        <v>408</v>
      </c>
      <c r="D182" s="16" t="s">
        <v>409</v>
      </c>
      <c r="E182" s="19" t="s">
        <v>267</v>
      </c>
      <c r="F182" s="19" t="s">
        <v>25</v>
      </c>
      <c r="G182" s="19">
        <f>IF(VLOOKUP(C182,'Doc Load_Aanvraag'!$B$49:$C$600,2,FALSE)=TRUE,1, 0)</f>
        <v>0</v>
      </c>
      <c r="H182" s="19" t="str">
        <f>IF(VLOOKUP(C182,'Doc Load_Aanvraag'!$B$49:$C$600,2,FALSE)=TRUE,Bron!$B$7,"")</f>
        <v/>
      </c>
      <c r="I182" s="5"/>
      <c r="J182" s="5"/>
      <c r="K182" s="5"/>
      <c r="L182" s="5"/>
      <c r="M182" s="5"/>
      <c r="N182" s="5"/>
      <c r="O182" s="64"/>
    </row>
    <row r="183" spans="2:15" x14ac:dyDescent="0.3">
      <c r="B183" s="16"/>
      <c r="C183" s="16" t="s">
        <v>410</v>
      </c>
      <c r="D183" s="16" t="s">
        <v>411</v>
      </c>
      <c r="E183" s="19" t="s">
        <v>267</v>
      </c>
      <c r="F183" s="19" t="s">
        <v>25</v>
      </c>
      <c r="G183" s="19">
        <f>IF(VLOOKUP(C183,'Doc Load_Aanvraag'!$B$49:$C$600,2,FALSE)=TRUE,1, 0)</f>
        <v>0</v>
      </c>
      <c r="H183" s="19" t="str">
        <f>IF(VLOOKUP(C183,'Doc Load_Aanvraag'!$B$49:$C$600,2,FALSE)=TRUE,Bron!$B$7,"")</f>
        <v/>
      </c>
      <c r="I183" s="5"/>
      <c r="J183" s="5"/>
      <c r="K183" s="5"/>
      <c r="L183" s="5"/>
      <c r="M183" s="5"/>
      <c r="N183" s="5"/>
      <c r="O183" s="64"/>
    </row>
    <row r="184" spans="2:15" x14ac:dyDescent="0.3">
      <c r="B184" s="16"/>
      <c r="C184" s="16" t="s">
        <v>412</v>
      </c>
      <c r="D184" s="16" t="s">
        <v>413</v>
      </c>
      <c r="E184" s="1" t="s">
        <v>28</v>
      </c>
      <c r="F184" s="1" t="s">
        <v>202</v>
      </c>
      <c r="G184" s="19">
        <f>IF(VLOOKUP(C184,'Doc Load_Aanvraag'!$B$49:$C$600,2,FALSE)=TRUE,1, 0)</f>
        <v>0</v>
      </c>
      <c r="H184" s="19" t="str">
        <f>IF(VLOOKUP(C184,'Doc Load_Aanvraag'!$B$49:$C$600,2,FALSE)=TRUE,Bron!$B$7,Bron!$B$8)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414</v>
      </c>
      <c r="C186" s="105" t="s">
        <v>415</v>
      </c>
      <c r="D186" s="105"/>
      <c r="E186" s="105"/>
      <c r="F186" s="105" t="s">
        <v>97</v>
      </c>
      <c r="G186" s="105"/>
      <c r="H186" s="105"/>
      <c r="I186" s="5"/>
      <c r="J186" s="5"/>
      <c r="K186" s="5"/>
      <c r="L186" s="5"/>
      <c r="M186" s="5"/>
      <c r="N186" s="5"/>
      <c r="O186" s="64"/>
    </row>
    <row r="187" spans="2:15" ht="14.4" x14ac:dyDescent="0.3">
      <c r="B187" s="16"/>
      <c r="C187" s="16" t="s">
        <v>416</v>
      </c>
      <c r="D187" s="16" t="s">
        <v>417</v>
      </c>
      <c r="E187" s="1" t="s">
        <v>267</v>
      </c>
      <c r="F187" s="1" t="s">
        <v>77</v>
      </c>
      <c r="G187" s="19" cm="1">
        <f t="array" ref="G187">IF(ABS(SUMPRODUCT(-(G189:G191&lt;&gt;"")))&gt;1,1,0)</f>
        <v>0</v>
      </c>
      <c r="H187" s="19" t="str" cm="1">
        <f t="array" ref="H187">IF(ABS(SUMPRODUCT(-(G189:G191&lt;&gt;"")))=3,"Uitstekend",IF(ABS(SUMPRODUCT(-(G189:G191&lt;&gt;"")))&gt;1,"Beter",IF(ABS(SUMPRODUCT(-(G189:G191&lt;&gt;"")))&gt;0,"Goed","")))</f>
        <v/>
      </c>
      <c r="I187" t="s">
        <v>418</v>
      </c>
      <c r="J187" t="s">
        <v>419</v>
      </c>
      <c r="K187" t="s">
        <v>567</v>
      </c>
      <c r="L187" s="5"/>
      <c r="M187" s="5"/>
      <c r="N187" s="5"/>
      <c r="O187" s="64"/>
    </row>
    <row r="188" spans="2:15" x14ac:dyDescent="0.3">
      <c r="B188" s="16"/>
      <c r="C188" s="19" t="s">
        <v>29</v>
      </c>
      <c r="D188" s="16" t="s">
        <v>420</v>
      </c>
      <c r="E188" s="19"/>
      <c r="F188" s="19"/>
      <c r="G188" s="1"/>
      <c r="H188" s="19"/>
      <c r="I188" s="5" t="s">
        <v>421</v>
      </c>
      <c r="J188" s="5"/>
      <c r="K188" s="5"/>
      <c r="L188" s="5"/>
      <c r="M188" s="5"/>
      <c r="N188" s="5"/>
      <c r="O188" s="64"/>
    </row>
    <row r="189" spans="2:15" x14ac:dyDescent="0.3">
      <c r="B189" s="16"/>
      <c r="C189" s="19" t="s">
        <v>31</v>
      </c>
      <c r="D189" s="16" t="s">
        <v>422</v>
      </c>
      <c r="E189" s="19"/>
      <c r="F189" s="19"/>
      <c r="G189" s="19"/>
      <c r="H189" s="19"/>
      <c r="I189" s="5" t="s">
        <v>423</v>
      </c>
      <c r="J189" s="5"/>
      <c r="K189" s="5"/>
      <c r="L189" s="5"/>
      <c r="M189" s="5"/>
      <c r="N189" s="5"/>
      <c r="O189" s="64"/>
    </row>
    <row r="190" spans="2:15" x14ac:dyDescent="0.3">
      <c r="B190" s="16"/>
      <c r="C190" s="19" t="s">
        <v>33</v>
      </c>
      <c r="D190" s="16" t="s">
        <v>424</v>
      </c>
      <c r="E190" s="19"/>
      <c r="F190" s="19"/>
      <c r="G190" s="19"/>
      <c r="H190" s="19"/>
      <c r="I190" s="5" t="s">
        <v>425</v>
      </c>
      <c r="J190" s="5"/>
      <c r="K190" s="5"/>
      <c r="L190" s="5"/>
      <c r="M190" s="5"/>
      <c r="N190" s="5"/>
      <c r="O190" s="64"/>
    </row>
    <row r="191" spans="2:15" x14ac:dyDescent="0.3">
      <c r="B191" s="16"/>
      <c r="C191" s="19" t="s">
        <v>236</v>
      </c>
      <c r="D191" s="16" t="s">
        <v>426</v>
      </c>
      <c r="E191" s="19"/>
      <c r="F191" s="19"/>
      <c r="G191" s="19"/>
      <c r="H191" s="19"/>
      <c r="I191" s="5" t="s">
        <v>427</v>
      </c>
      <c r="J191" s="5"/>
      <c r="K191" s="5"/>
      <c r="L191" s="5"/>
      <c r="M191" s="5"/>
      <c r="N191" s="5"/>
      <c r="O191" s="64"/>
    </row>
    <row r="192" spans="2:15" ht="14.4" x14ac:dyDescent="0.3">
      <c r="B192" s="16"/>
      <c r="C192" s="16" t="s">
        <v>428</v>
      </c>
      <c r="D192" s="16" t="s">
        <v>429</v>
      </c>
      <c r="E192" s="19" t="s">
        <v>267</v>
      </c>
      <c r="F192" s="19" t="s">
        <v>54</v>
      </c>
      <c r="G192" s="19">
        <f>IF(OR(H192=Bron!$B$2,H192=Bron!$B$3,H192=Bron!$B$4),1,0)</f>
        <v>0</v>
      </c>
      <c r="H192" s="19" t="str">
        <f>IF(VLOOKUP(I192,'Doc Load_Aanvraag'!$B$49:$C$724,2,FALSE)=TRUE, Bron!$B$2,IF(VLOOKUP(J192,'Doc Load_Aanvraag'!$B$49:$C$724,2,FALSE)=TRUE,Bron!$B$3,IF(VLOOKUP(K192,'Doc Load_Aanvraag'!$B$49:$C$724,2,FALSE)=TRUE,Bron!$B$4,"")))</f>
        <v/>
      </c>
      <c r="I192" t="s">
        <v>430</v>
      </c>
      <c r="J192" t="s">
        <v>431</v>
      </c>
      <c r="K192" t="s">
        <v>432</v>
      </c>
      <c r="L192" s="5"/>
      <c r="M192" s="5"/>
      <c r="N192" s="5"/>
      <c r="O192" s="64"/>
    </row>
    <row r="193" spans="2:15" ht="14.4" x14ac:dyDescent="0.3">
      <c r="B193" s="16"/>
      <c r="C193" s="16" t="s">
        <v>433</v>
      </c>
      <c r="D193" s="16" t="s">
        <v>434</v>
      </c>
      <c r="E193" s="19" t="s">
        <v>267</v>
      </c>
      <c r="F193" s="19" t="s">
        <v>54</v>
      </c>
      <c r="G193" s="19">
        <f>IF(OR(H193=Bron!$B$2,H193=Bron!$B$3,H193=Bron!$B$4),1,0)</f>
        <v>0</v>
      </c>
      <c r="H193" s="19" t="str">
        <f>IF(VLOOKUP(I193,'Doc Load_Aanvraag'!$B$49:$C$724,2,FALSE)=TRUE, Bron!$B$2,IF(VLOOKUP(J193,'Doc Load_Aanvraag'!$B$49:$C$724,2,FALSE)=TRUE,Bron!$B$3,IF(VLOOKUP(K193,'Doc Load_Aanvraag'!$B$49:$C$724,2,FALSE)=TRUE,Bron!$B$4,"")))</f>
        <v/>
      </c>
      <c r="I193" t="s">
        <v>435</v>
      </c>
      <c r="J193" t="s">
        <v>436</v>
      </c>
      <c r="K193" t="s">
        <v>437</v>
      </c>
      <c r="L193" s="5"/>
      <c r="M193" s="5"/>
      <c r="N193" s="5"/>
      <c r="O193" s="64"/>
    </row>
    <row r="194" spans="2:15" ht="14.4" x14ac:dyDescent="0.3">
      <c r="B194" s="16"/>
      <c r="C194" s="16" t="s">
        <v>438</v>
      </c>
      <c r="D194" s="16" t="s">
        <v>439</v>
      </c>
      <c r="E194" s="19" t="s">
        <v>267</v>
      </c>
      <c r="F194" s="19" t="s">
        <v>54</v>
      </c>
      <c r="G194" s="19">
        <f>IF(OR(H194=Bron!$B$2,H194=Bron!$B$3,H194=Bron!$B$4),1,0)</f>
        <v>0</v>
      </c>
      <c r="H194" s="19" t="str">
        <f>IF(VLOOKUP(I194,'Doc Load_Aanvraag'!$B$49:$C$724,2,FALSE)=TRUE, Bron!$B$2,IF(VLOOKUP(J194,'Doc Load_Aanvraag'!$B$49:$C$724,2,FALSE)=TRUE,Bron!$B$3,IF(VLOOKUP(K194,'Doc Load_Aanvraag'!$B$49:$C$724,2,FALSE)=TRUE,Bron!$B$4,"")))</f>
        <v/>
      </c>
      <c r="I194" t="s">
        <v>440</v>
      </c>
      <c r="J194" t="s">
        <v>441</v>
      </c>
      <c r="K194" t="s">
        <v>442</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443</v>
      </c>
      <c r="C196" s="21"/>
      <c r="D196" s="21" t="s">
        <v>306</v>
      </c>
      <c r="E196" s="29">
        <f>COUNTIFS(E187:E194,"Vrij")+COUNTIFS(E177:E179,"Vrij")+COUNTIFS(E172:E174,"Vrij")+COUNTIFS(E166:E169,"Vrij")+COUNTIFS(E162:E163,"Vrij")+COUNTIFS(E152:E159,"Vrij")+COUNTIFS(E140:E142,"Vrij")+COUNTIFS(E145:E149,"Vrij")+COUNTIFS(E182:E184,"Vrij")</f>
        <v>17</v>
      </c>
      <c r="F196" s="22"/>
      <c r="G196" s="22">
        <f>G194+G193+G192+G183+G182+G179+G178+G177+G174+G173+G162+G158+G149+G148+G147+G142+G187</f>
        <v>0</v>
      </c>
      <c r="H196" s="22"/>
      <c r="I196" s="5"/>
      <c r="J196" s="5"/>
      <c r="K196" s="5"/>
      <c r="L196" s="5"/>
      <c r="M196" s="5"/>
      <c r="N196" s="5"/>
      <c r="O196" s="64"/>
    </row>
    <row r="197" spans="2:15" x14ac:dyDescent="0.3">
      <c r="B197" s="21"/>
      <c r="C197" s="21"/>
      <c r="D197" s="21" t="s">
        <v>307</v>
      </c>
      <c r="E197" s="29">
        <f>E198-E196</f>
        <v>15</v>
      </c>
      <c r="F197" s="22"/>
      <c r="G197" s="22">
        <f>G184+G172+G166+G163+G159+G157+G156+G155+G154+G153+G152+G146+G145+G141+G140</f>
        <v>0</v>
      </c>
      <c r="H197" s="22"/>
      <c r="I197" s="5"/>
      <c r="J197" s="5"/>
      <c r="K197" s="5"/>
      <c r="L197" s="5"/>
      <c r="M197" s="5"/>
      <c r="N197" s="5"/>
      <c r="O197" s="64"/>
    </row>
    <row r="198" spans="2:15" x14ac:dyDescent="0.3">
      <c r="B198" s="21"/>
      <c r="C198" s="21"/>
      <c r="D198" s="21" t="s">
        <v>444</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445</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446</v>
      </c>
      <c r="C202" s="105" t="s">
        <v>447</v>
      </c>
      <c r="D202" s="105"/>
      <c r="E202" s="105"/>
      <c r="F202" s="105"/>
      <c r="G202" s="105"/>
      <c r="H202" s="105"/>
      <c r="I202" s="5"/>
      <c r="J202" s="5"/>
      <c r="K202" s="5"/>
      <c r="L202" s="5"/>
      <c r="M202" s="5"/>
      <c r="N202" s="5"/>
      <c r="O202" s="64"/>
    </row>
    <row r="203" spans="2:15" x14ac:dyDescent="0.3">
      <c r="B203" s="16"/>
      <c r="C203" s="16" t="s">
        <v>448</v>
      </c>
      <c r="D203" s="16" t="s">
        <v>449</v>
      </c>
      <c r="E203" s="19" t="s">
        <v>267</v>
      </c>
      <c r="F203" s="19" t="s">
        <v>202</v>
      </c>
      <c r="G203" s="19">
        <f>IF(VLOOKUP(C203,'Doc Load_Aanvraag'!$B$49:$C$600,2,FALSE)=TRUE,1, 0)</f>
        <v>0</v>
      </c>
      <c r="H203" s="19" t="str">
        <f>IF(VLOOKUP(C203,'Doc Load_Aanvraag'!$B$49:$C$600,2,FALSE)=TRUE,Bron!$B$7,Bron!$B$8)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450</v>
      </c>
      <c r="C205" s="105" t="s">
        <v>451</v>
      </c>
      <c r="D205" s="105"/>
      <c r="E205" s="105"/>
      <c r="F205" s="105" t="s">
        <v>97</v>
      </c>
      <c r="G205" s="105"/>
      <c r="H205" s="105"/>
      <c r="I205" s="5"/>
      <c r="J205" s="5"/>
      <c r="K205" s="5"/>
      <c r="L205" s="5"/>
      <c r="M205" s="5"/>
      <c r="N205" s="5"/>
      <c r="O205" s="64"/>
    </row>
    <row r="206" spans="2:15" ht="14.4" x14ac:dyDescent="0.3">
      <c r="B206" s="16"/>
      <c r="C206" s="16" t="s">
        <v>452</v>
      </c>
      <c r="D206" s="16" t="s">
        <v>453</v>
      </c>
      <c r="E206" s="19" t="s">
        <v>267</v>
      </c>
      <c r="F206" s="19" t="s">
        <v>54</v>
      </c>
      <c r="G206" s="19">
        <f>IF(OR(H206=Bron!$B$2,H206=Bron!$B$3,H206=Bron!$B$4),1,0)</f>
        <v>0</v>
      </c>
      <c r="H206" s="19" t="str">
        <f>IF(VLOOKUP(I206,'Doc Load_Aanvraag'!$B$49:$C$724,2,FALSE)=TRUE, Bron!$B$2,IF(VLOOKUP(J206,'Doc Load_Aanvraag'!$B$49:$C$724,2,FALSE)=TRUE,Bron!$B$3,IF(VLOOKUP(K206,'Doc Load_Aanvraag'!$B$49:$C$724,2,FALSE)=TRUE,Bron!$B$4,"Niet ingevuld")))</f>
        <v>Niet ingevuld</v>
      </c>
      <c r="I206" t="s">
        <v>454</v>
      </c>
      <c r="J206" t="s">
        <v>455</v>
      </c>
      <c r="K206" t="s">
        <v>456</v>
      </c>
      <c r="L206" s="5"/>
      <c r="M206" s="5"/>
      <c r="N206" s="5"/>
      <c r="O206" s="64"/>
    </row>
    <row r="207" spans="2:15" x14ac:dyDescent="0.3">
      <c r="B207" s="16"/>
      <c r="C207" s="16" t="s">
        <v>457</v>
      </c>
      <c r="D207" s="16" t="s">
        <v>458</v>
      </c>
      <c r="E207" s="19" t="s">
        <v>267</v>
      </c>
      <c r="F207" s="19" t="s">
        <v>25</v>
      </c>
      <c r="G207" s="19">
        <f>IF(VLOOKUP(C207,'Doc Load_Aanvraag'!$B$49:$C$600,2,FALSE)=TRUE,1, 0)</f>
        <v>0</v>
      </c>
      <c r="H207" s="19" t="str">
        <f>IF(VLOOKUP(C207,'Doc Load_Aanvraag'!$B$49:$C$600,2,FALSE)=TRUE,Bron!$B$7,Bron!$B$8)</f>
        <v>Niet voldaan</v>
      </c>
      <c r="I207" s="5"/>
      <c r="J207" s="5"/>
      <c r="K207" s="5"/>
      <c r="L207" s="5"/>
      <c r="M207" s="5"/>
      <c r="N207" s="5"/>
      <c r="O207" s="64"/>
    </row>
    <row r="208" spans="2:15" x14ac:dyDescent="0.3">
      <c r="B208" s="16"/>
      <c r="C208" s="16" t="s">
        <v>459</v>
      </c>
      <c r="D208" s="16" t="s">
        <v>460</v>
      </c>
      <c r="E208" s="19" t="s">
        <v>267</v>
      </c>
      <c r="F208" s="19" t="s">
        <v>25</v>
      </c>
      <c r="G208" s="19">
        <f>IF(VLOOKUP(C208,'Doc Load_Aanvraag'!$B$49:$C$600,2,FALSE)=TRUE,1, 0)</f>
        <v>0</v>
      </c>
      <c r="H208" s="19" t="str">
        <f>IF(VLOOKUP(C208,'Doc Load_Aanvraag'!$B$49:$C$600,2,FALSE)=TRUE,Bron!$B$7,Bron!$B$8)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461</v>
      </c>
      <c r="C210" s="105" t="s">
        <v>462</v>
      </c>
      <c r="D210" s="105"/>
      <c r="E210" s="105"/>
      <c r="F210" s="105"/>
      <c r="G210" s="105"/>
      <c r="H210" s="105"/>
      <c r="I210" s="5"/>
      <c r="J210" s="5"/>
      <c r="K210" s="5"/>
      <c r="L210" s="5"/>
      <c r="M210" s="5"/>
      <c r="N210" s="5"/>
      <c r="O210" s="64"/>
    </row>
    <row r="211" spans="2:16" x14ac:dyDescent="0.3">
      <c r="B211" s="16"/>
      <c r="C211" s="16" t="s">
        <v>463</v>
      </c>
      <c r="D211" s="16" t="s">
        <v>464</v>
      </c>
      <c r="E211" s="1" t="s">
        <v>267</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465</v>
      </c>
      <c r="E212" s="19"/>
      <c r="F212" s="19"/>
      <c r="G212" s="19" t="str">
        <f>IF(VLOOKUP(I212,'Doc Load_Aanvraag'!$B$49:$C$600,2,FALSE)=TRUE,"x","")</f>
        <v/>
      </c>
      <c r="H212" s="19"/>
      <c r="I212" t="s">
        <v>466</v>
      </c>
      <c r="J212" s="5"/>
      <c r="K212" s="5"/>
      <c r="L212" s="5"/>
      <c r="M212" s="5"/>
      <c r="N212" s="5"/>
      <c r="O212" s="64"/>
      <c r="P212" s="64"/>
    </row>
    <row r="213" spans="2:16" ht="14.4" x14ac:dyDescent="0.3">
      <c r="B213" s="16"/>
      <c r="C213" s="1" t="s">
        <v>31</v>
      </c>
      <c r="D213" s="16" t="s">
        <v>467</v>
      </c>
      <c r="E213" s="19"/>
      <c r="F213" s="19"/>
      <c r="G213" s="19" t="str">
        <f>IF(VLOOKUP(I213,'Doc Load_Aanvraag'!$B$49:$C$600,2,FALSE)=TRUE,"x","")</f>
        <v/>
      </c>
      <c r="H213" s="19"/>
      <c r="I213" t="s">
        <v>468</v>
      </c>
      <c r="J213" s="5"/>
      <c r="K213" s="5"/>
      <c r="L213" s="5"/>
      <c r="M213" s="5"/>
      <c r="N213" s="5"/>
      <c r="O213" s="64"/>
      <c r="P213" s="64"/>
    </row>
    <row r="214" spans="2:16" ht="14.4" x14ac:dyDescent="0.3">
      <c r="B214" s="16"/>
      <c r="C214" s="1" t="s">
        <v>33</v>
      </c>
      <c r="D214" s="16" t="s">
        <v>469</v>
      </c>
      <c r="E214" s="19"/>
      <c r="F214" s="19"/>
      <c r="G214" s="19" t="str">
        <f>IF(VLOOKUP(I214,'Doc Load_Aanvraag'!$B$49:$C$600,2,FALSE)=TRUE,"x","")</f>
        <v/>
      </c>
      <c r="H214" s="19"/>
      <c r="I214" t="s">
        <v>470</v>
      </c>
      <c r="J214" s="5"/>
      <c r="K214" s="5"/>
      <c r="L214" s="5"/>
      <c r="M214" s="5"/>
      <c r="N214" s="5"/>
      <c r="O214" s="64"/>
      <c r="P214" s="64"/>
    </row>
    <row r="215" spans="2:16" ht="14.4" x14ac:dyDescent="0.3">
      <c r="B215" s="16"/>
      <c r="C215" s="1" t="s">
        <v>236</v>
      </c>
      <c r="D215" s="16" t="s">
        <v>471</v>
      </c>
      <c r="E215" s="19"/>
      <c r="F215" s="19"/>
      <c r="G215" s="19" t="str">
        <f>IF(VLOOKUP(I215,'Doc Load_Aanvraag'!$B$49:$C$600,2,FALSE)=TRUE,"x","")</f>
        <v/>
      </c>
      <c r="H215" s="19"/>
      <c r="I215" t="s">
        <v>472</v>
      </c>
      <c r="J215" s="5"/>
      <c r="K215" s="5"/>
      <c r="L215" s="5"/>
      <c r="M215" s="5"/>
      <c r="N215" s="5"/>
      <c r="O215" s="64"/>
      <c r="P215" s="64"/>
    </row>
    <row r="216" spans="2:16" ht="14.4" x14ac:dyDescent="0.3">
      <c r="B216" s="16"/>
      <c r="C216" s="1" t="s">
        <v>292</v>
      </c>
      <c r="D216" s="16" t="s">
        <v>473</v>
      </c>
      <c r="E216" s="19"/>
      <c r="F216" s="19"/>
      <c r="G216" s="19" t="str">
        <f>IF(VLOOKUP(I216,'Doc Load_Aanvraag'!$B$49:$C$600,2,FALSE)=TRUE,"x","")</f>
        <v/>
      </c>
      <c r="H216" s="19"/>
      <c r="I216" t="s">
        <v>474</v>
      </c>
      <c r="J216" s="5"/>
      <c r="K216" s="5"/>
      <c r="L216" s="5"/>
      <c r="M216" s="5"/>
      <c r="N216" s="5"/>
      <c r="O216" s="64"/>
      <c r="P216" s="64"/>
    </row>
    <row r="217" spans="2:16" ht="14.4" x14ac:dyDescent="0.3">
      <c r="B217" s="16"/>
      <c r="C217" s="1" t="s">
        <v>297</v>
      </c>
      <c r="D217" s="16" t="s">
        <v>475</v>
      </c>
      <c r="E217" s="19"/>
      <c r="F217" s="19"/>
      <c r="G217" s="19" t="str">
        <f>IF(VLOOKUP(I217,'Doc Load_Aanvraag'!$B$49:$C$600,2,FALSE)=TRUE,"x","")</f>
        <v/>
      </c>
      <c r="H217" s="19"/>
      <c r="I217" t="s">
        <v>476</v>
      </c>
      <c r="J217" s="5"/>
      <c r="K217" s="5"/>
      <c r="L217" s="5"/>
      <c r="M217" s="5"/>
      <c r="N217" s="5"/>
      <c r="O217" s="64"/>
      <c r="P217" s="64"/>
    </row>
    <row r="218" spans="2:16" ht="14.4" x14ac:dyDescent="0.3">
      <c r="B218" s="16"/>
      <c r="C218" s="1" t="s">
        <v>477</v>
      </c>
      <c r="D218" s="16" t="s">
        <v>478</v>
      </c>
      <c r="E218" s="19"/>
      <c r="F218" s="19"/>
      <c r="G218" s="19" t="str">
        <f>IF(VLOOKUP(I218,'Doc Load_Aanvraag'!$B$49:$C$600,2,FALSE)=TRUE,"x","")</f>
        <v/>
      </c>
      <c r="H218" s="19"/>
      <c r="I218" t="s">
        <v>479</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480</v>
      </c>
      <c r="C220" s="105" t="s">
        <v>481</v>
      </c>
      <c r="D220" s="105"/>
      <c r="E220" s="105"/>
      <c r="F220" s="105"/>
      <c r="G220" s="105"/>
      <c r="H220" s="105"/>
      <c r="I220" s="5"/>
      <c r="J220" s="5"/>
      <c r="K220" s="5"/>
      <c r="L220" s="5"/>
      <c r="M220" s="5"/>
      <c r="N220" s="5"/>
      <c r="O220" s="64"/>
    </row>
    <row r="221" spans="2:16" x14ac:dyDescent="0.3">
      <c r="B221" s="16"/>
      <c r="C221" s="16" t="s">
        <v>482</v>
      </c>
      <c r="D221" s="16" t="s">
        <v>483</v>
      </c>
      <c r="E221" s="19" t="s">
        <v>28</v>
      </c>
      <c r="F221" s="19" t="s">
        <v>25</v>
      </c>
      <c r="G221" s="19">
        <f>IF(VLOOKUP(C221,'Doc Load_Aanvraag'!$B$49:$C$600,2,FALSE)=TRUE,1, 0)</f>
        <v>0</v>
      </c>
      <c r="H221" s="19" t="str">
        <f>IF(VLOOKUP(C221,'Doc Load_Aanvraag'!$B$2:$C$600,2,FALSE)=TRUE,Bron!$B$7,Bron!$B$8)</f>
        <v>Niet voldaan</v>
      </c>
      <c r="I221" s="5"/>
      <c r="J221" s="5"/>
      <c r="K221" s="5"/>
      <c r="L221" s="5"/>
      <c r="M221" s="5"/>
      <c r="N221" s="5"/>
      <c r="O221" s="64"/>
    </row>
    <row r="222" spans="2:16" x14ac:dyDescent="0.3">
      <c r="B222" s="16"/>
      <c r="C222" s="16" t="s">
        <v>484</v>
      </c>
      <c r="D222" s="16" t="s">
        <v>485</v>
      </c>
      <c r="E222" s="19" t="s">
        <v>28</v>
      </c>
      <c r="F222" s="19" t="s">
        <v>25</v>
      </c>
      <c r="G222" s="19">
        <f>IF(VLOOKUP(C222,'Doc Load_Aanvraag'!$B$49:$C$600,2,FALSE)=TRUE,1, 0)</f>
        <v>0</v>
      </c>
      <c r="H222" s="19" t="str">
        <f>IF(VLOOKUP(C222,'Doc Load_Aanvraag'!$B$2:$C$600,2,FALSE)=TRUE,Bron!$B$7,Bron!$B$8)</f>
        <v>Niet voldaan</v>
      </c>
      <c r="I222" s="5"/>
      <c r="J222" s="5"/>
      <c r="K222" s="5"/>
      <c r="L222" s="5"/>
      <c r="M222" s="5"/>
      <c r="N222" s="5"/>
      <c r="O222" s="64"/>
    </row>
    <row r="223" spans="2:16" x14ac:dyDescent="0.3">
      <c r="B223" s="16"/>
      <c r="C223" s="16" t="s">
        <v>486</v>
      </c>
      <c r="D223" s="16" t="s">
        <v>487</v>
      </c>
      <c r="E223" s="19" t="s">
        <v>28</v>
      </c>
      <c r="F223" s="19" t="s">
        <v>25</v>
      </c>
      <c r="G223" s="19">
        <f>IF(VLOOKUP(C223,'Doc Load_Aanvraag'!$B$49:$C$600,2,FALSE)=TRUE,1, 0)</f>
        <v>0</v>
      </c>
      <c r="H223" s="19" t="str">
        <f>IF(VLOOKUP(C223,'Doc Load_Aanvraag'!$B$2:$C$600,2,FALSE)=TRUE,Bron!$B$7,Bron!$B$8)</f>
        <v>Niet voldaan</v>
      </c>
      <c r="I223" s="5"/>
      <c r="J223" s="5"/>
      <c r="K223" s="5"/>
      <c r="L223" s="5"/>
      <c r="M223" s="5"/>
      <c r="N223" s="5"/>
      <c r="O223" s="64"/>
    </row>
    <row r="224" spans="2:16" x14ac:dyDescent="0.3">
      <c r="B224" s="16"/>
      <c r="C224" s="16" t="s">
        <v>488</v>
      </c>
      <c r="D224" s="16" t="s">
        <v>489</v>
      </c>
      <c r="E224" s="19" t="s">
        <v>28</v>
      </c>
      <c r="F224" s="19" t="s">
        <v>25</v>
      </c>
      <c r="G224" s="19">
        <f>IF(VLOOKUP(C224,'Doc Load_Aanvraag'!$B$49:$C$600,2,FALSE)=TRUE,1, 0)</f>
        <v>0</v>
      </c>
      <c r="H224" s="19" t="str">
        <f>IF(VLOOKUP(C224,'Doc Load_Aanvraag'!$B$2:$C$600,2,FALSE)=TRUE,Bron!$B$7,Bron!$B$8)</f>
        <v>Niet voldaan</v>
      </c>
    </row>
    <row r="225" spans="2:8" x14ac:dyDescent="0.3">
      <c r="B225" s="16"/>
      <c r="C225" s="16" t="s">
        <v>490</v>
      </c>
      <c r="D225" s="16" t="s">
        <v>491</v>
      </c>
      <c r="E225" s="19" t="s">
        <v>28</v>
      </c>
      <c r="F225" s="19" t="s">
        <v>25</v>
      </c>
      <c r="G225" s="19">
        <f>IF(VLOOKUP(C225,'Doc Load_Aanvraag'!$B$49:$C$600,2,FALSE)=TRUE,1, 0)</f>
        <v>0</v>
      </c>
      <c r="H225" s="19" t="str">
        <f>IF(VLOOKUP(C225,'Doc Load_Aanvraag'!$B$2:$C$600,2,FALSE)=TRUE,Bron!$B$7,Bron!$B$8)</f>
        <v>Niet voldaan</v>
      </c>
    </row>
    <row r="226" spans="2:8" x14ac:dyDescent="0.3">
      <c r="B226" s="16"/>
      <c r="C226" s="16" t="s">
        <v>492</v>
      </c>
      <c r="D226" s="16" t="s">
        <v>493</v>
      </c>
      <c r="E226" s="19" t="s">
        <v>28</v>
      </c>
      <c r="F226" s="19" t="s">
        <v>25</v>
      </c>
      <c r="G226" s="19">
        <f>IF(VLOOKUP(C226,'Doc Load_Aanvraag'!$B$49:$C$600,2,FALSE)=TRUE,1, 0)</f>
        <v>0</v>
      </c>
      <c r="H226" s="19" t="str">
        <f>IF(VLOOKUP(C226,'Doc Load_Aanvraag'!$B$2:$C$600,2,FALSE)=TRUE,Bron!$B$7,Bron!$B$8)</f>
        <v>Niet voldaan</v>
      </c>
    </row>
    <row r="227" spans="2:8" s="60" customFormat="1" x14ac:dyDescent="0.3">
      <c r="E227" s="63"/>
      <c r="F227" s="63"/>
      <c r="G227" s="63"/>
      <c r="H227" s="63"/>
    </row>
    <row r="228" spans="2:8" x14ac:dyDescent="0.3">
      <c r="B228" s="21" t="s">
        <v>494</v>
      </c>
      <c r="C228" s="21"/>
      <c r="D228" s="21" t="s">
        <v>306</v>
      </c>
      <c r="E228" s="22">
        <v>5</v>
      </c>
      <c r="F228" s="22"/>
      <c r="G228" s="22">
        <f>G203+G206+G207+G208+G211</f>
        <v>0</v>
      </c>
      <c r="H228" s="22"/>
    </row>
    <row r="229" spans="2:8" x14ac:dyDescent="0.3">
      <c r="B229" s="21"/>
      <c r="C229" s="21"/>
      <c r="D229" s="21" t="s">
        <v>307</v>
      </c>
      <c r="E229" s="22">
        <v>6</v>
      </c>
      <c r="F229" s="22"/>
      <c r="G229" s="22">
        <f>G221+G222+G223+G224+G225+G226</f>
        <v>0</v>
      </c>
      <c r="H229" s="22"/>
    </row>
    <row r="230" spans="2:8" x14ac:dyDescent="0.3">
      <c r="B230" s="21"/>
      <c r="C230" s="21"/>
      <c r="D230" s="21" t="s">
        <v>444</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495</v>
      </c>
      <c r="C233" s="30"/>
      <c r="D233" s="30"/>
      <c r="E233" s="31"/>
      <c r="F233" s="31"/>
      <c r="G233" s="31" t="s">
        <v>496</v>
      </c>
      <c r="H233" s="31"/>
    </row>
    <row r="234" spans="2:8" x14ac:dyDescent="0.3">
      <c r="B234" s="106" t="s">
        <v>20</v>
      </c>
      <c r="C234" s="107"/>
      <c r="D234" s="107"/>
      <c r="E234" s="107"/>
      <c r="F234" s="107"/>
      <c r="G234" s="107"/>
      <c r="H234" s="107"/>
    </row>
    <row r="235" spans="2:8" x14ac:dyDescent="0.3">
      <c r="B235" s="16"/>
      <c r="C235" s="16"/>
      <c r="D235" s="32" t="s">
        <v>306</v>
      </c>
      <c r="E235" s="19">
        <f>E23</f>
        <v>0</v>
      </c>
      <c r="F235" s="19"/>
      <c r="G235" s="4">
        <f>G23</f>
        <v>0</v>
      </c>
      <c r="H235" s="19"/>
    </row>
    <row r="236" spans="2:8" x14ac:dyDescent="0.3">
      <c r="B236" s="16"/>
      <c r="C236" s="16"/>
      <c r="D236" s="32" t="s">
        <v>307</v>
      </c>
      <c r="E236" s="19">
        <f>E24</f>
        <v>6</v>
      </c>
      <c r="F236" s="19"/>
      <c r="G236" s="19">
        <f>G24</f>
        <v>0</v>
      </c>
      <c r="H236" s="19"/>
    </row>
    <row r="237" spans="2:8" x14ac:dyDescent="0.3">
      <c r="B237" s="106" t="s">
        <v>49</v>
      </c>
      <c r="C237" s="107"/>
      <c r="D237" s="107"/>
      <c r="E237" s="107"/>
      <c r="F237" s="107"/>
      <c r="G237" s="107"/>
      <c r="H237" s="107"/>
    </row>
    <row r="238" spans="2:8" x14ac:dyDescent="0.3">
      <c r="B238" s="16"/>
      <c r="C238" s="16"/>
      <c r="D238" s="32" t="s">
        <v>306</v>
      </c>
      <c r="E238" s="19">
        <f>E54</f>
        <v>6</v>
      </c>
      <c r="F238" s="19"/>
      <c r="G238" s="19">
        <f>G54</f>
        <v>0</v>
      </c>
      <c r="H238" s="19"/>
    </row>
    <row r="239" spans="2:8" x14ac:dyDescent="0.3">
      <c r="B239" s="16"/>
      <c r="C239" s="16"/>
      <c r="D239" s="32" t="s">
        <v>307</v>
      </c>
      <c r="E239" s="19">
        <f>E55</f>
        <v>4</v>
      </c>
      <c r="F239" s="19"/>
      <c r="G239" s="19">
        <f>G55</f>
        <v>0</v>
      </c>
      <c r="H239" s="19"/>
    </row>
    <row r="240" spans="2:8" x14ac:dyDescent="0.3">
      <c r="B240" s="106" t="s">
        <v>118</v>
      </c>
      <c r="C240" s="107"/>
      <c r="D240" s="107"/>
      <c r="E240" s="107"/>
      <c r="F240" s="107"/>
      <c r="G240" s="107"/>
      <c r="H240" s="107"/>
    </row>
    <row r="241" spans="2:8" x14ac:dyDescent="0.3">
      <c r="B241" s="16"/>
      <c r="C241" s="16"/>
      <c r="D241" s="32" t="s">
        <v>306</v>
      </c>
      <c r="E241" s="19">
        <f>E133</f>
        <v>19</v>
      </c>
      <c r="F241" s="19"/>
      <c r="G241" s="19">
        <f>G133</f>
        <v>0</v>
      </c>
      <c r="H241" s="19"/>
    </row>
    <row r="242" spans="2:8" x14ac:dyDescent="0.3">
      <c r="B242" s="16"/>
      <c r="C242" s="16"/>
      <c r="D242" s="32" t="s">
        <v>307</v>
      </c>
      <c r="E242" s="19">
        <f>E134</f>
        <v>8</v>
      </c>
      <c r="F242" s="19"/>
      <c r="G242" s="19">
        <f>G134</f>
        <v>0</v>
      </c>
      <c r="H242" s="19"/>
    </row>
    <row r="243" spans="2:8" x14ac:dyDescent="0.3">
      <c r="B243" s="106" t="s">
        <v>308</v>
      </c>
      <c r="C243" s="107"/>
      <c r="D243" s="107"/>
      <c r="E243" s="107"/>
      <c r="F243" s="107"/>
      <c r="G243" s="107"/>
      <c r="H243" s="107"/>
    </row>
    <row r="244" spans="2:8" x14ac:dyDescent="0.3">
      <c r="B244" s="16"/>
      <c r="C244" s="16"/>
      <c r="D244" s="32" t="s">
        <v>306</v>
      </c>
      <c r="E244" s="1">
        <f>E196</f>
        <v>17</v>
      </c>
      <c r="F244" s="19"/>
      <c r="G244" s="19">
        <f>G196</f>
        <v>0</v>
      </c>
      <c r="H244" s="19"/>
    </row>
    <row r="245" spans="2:8" x14ac:dyDescent="0.3">
      <c r="B245" s="16"/>
      <c r="C245" s="16"/>
      <c r="D245" s="32" t="s">
        <v>307</v>
      </c>
      <c r="E245" s="1">
        <f>E197</f>
        <v>15</v>
      </c>
      <c r="F245" s="19"/>
      <c r="G245" s="19">
        <f>G197</f>
        <v>0</v>
      </c>
      <c r="H245" s="19"/>
    </row>
    <row r="246" spans="2:8" x14ac:dyDescent="0.3">
      <c r="B246" s="106" t="s">
        <v>445</v>
      </c>
      <c r="C246" s="107"/>
      <c r="D246" s="107"/>
      <c r="E246" s="107"/>
      <c r="F246" s="107"/>
      <c r="G246" s="107"/>
      <c r="H246" s="107"/>
    </row>
    <row r="247" spans="2:8" x14ac:dyDescent="0.3">
      <c r="B247" s="16"/>
      <c r="C247" s="16"/>
      <c r="D247" s="32" t="s">
        <v>306</v>
      </c>
      <c r="E247" s="19">
        <f>E228</f>
        <v>5</v>
      </c>
      <c r="F247" s="19"/>
      <c r="G247" s="19">
        <f>G228</f>
        <v>0</v>
      </c>
      <c r="H247" s="19"/>
    </row>
    <row r="248" spans="2:8" x14ac:dyDescent="0.3">
      <c r="B248" s="16"/>
      <c r="C248" s="16"/>
      <c r="D248" s="32" t="s">
        <v>307</v>
      </c>
      <c r="E248" s="19">
        <f>E229</f>
        <v>6</v>
      </c>
      <c r="F248" s="19"/>
      <c r="G248" s="19">
        <f>G229</f>
        <v>0</v>
      </c>
      <c r="H248" s="19"/>
    </row>
    <row r="249" spans="2:8" x14ac:dyDescent="0.3">
      <c r="B249" s="30" t="s">
        <v>497</v>
      </c>
      <c r="C249" s="30"/>
      <c r="D249" s="30"/>
      <c r="E249" s="30"/>
      <c r="F249" s="30"/>
      <c r="G249" s="30"/>
      <c r="H249" s="30"/>
    </row>
    <row r="250" spans="2:8" x14ac:dyDescent="0.3">
      <c r="B250" s="16"/>
      <c r="C250" s="16"/>
      <c r="D250" s="32" t="s">
        <v>306</v>
      </c>
      <c r="E250" s="19">
        <f>E235+E238+E241+E244+E247</f>
        <v>47</v>
      </c>
      <c r="F250" s="19"/>
      <c r="G250" s="19">
        <f>G235+G238+G241+G244+G247</f>
        <v>0</v>
      </c>
      <c r="H250" s="19"/>
    </row>
    <row r="251" spans="2:8" x14ac:dyDescent="0.3">
      <c r="B251" s="16"/>
      <c r="C251" s="16"/>
      <c r="D251" s="32" t="s">
        <v>307</v>
      </c>
      <c r="E251" s="19">
        <f>E236+E239+E242+E245+E248</f>
        <v>39</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498</v>
      </c>
      <c r="E254" s="73">
        <v>10</v>
      </c>
      <c r="F254" s="16"/>
      <c r="G254" s="19">
        <f>G250</f>
        <v>0</v>
      </c>
      <c r="H254" s="16"/>
    </row>
    <row r="255" spans="2:8" x14ac:dyDescent="0.3">
      <c r="B255" s="16"/>
      <c r="C255" s="16"/>
      <c r="D255" s="16" t="s">
        <v>499</v>
      </c>
      <c r="E255" s="73">
        <f>E251+E254</f>
        <v>49</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31">
    <mergeCell ref="B240:H240"/>
    <mergeCell ref="B243:H243"/>
    <mergeCell ref="B246:H246"/>
    <mergeCell ref="C202:H202"/>
    <mergeCell ref="C205:H205"/>
    <mergeCell ref="C210:H210"/>
    <mergeCell ref="C220:H220"/>
    <mergeCell ref="B234:H234"/>
    <mergeCell ref="B237:H237"/>
    <mergeCell ref="C186:H186"/>
    <mergeCell ref="C94:H94"/>
    <mergeCell ref="C116:H116"/>
    <mergeCell ref="C122:H122"/>
    <mergeCell ref="C139:H139"/>
    <mergeCell ref="C144:H144"/>
    <mergeCell ref="C151:H151"/>
    <mergeCell ref="C161:H161"/>
    <mergeCell ref="C165:H165"/>
    <mergeCell ref="C171:H171"/>
    <mergeCell ref="C176:H176"/>
    <mergeCell ref="C181:H181"/>
    <mergeCell ref="C85:H85"/>
    <mergeCell ref="B18:H18"/>
    <mergeCell ref="C29:H29"/>
    <mergeCell ref="C34:H34"/>
    <mergeCell ref="C39:H39"/>
    <mergeCell ref="C47:H47"/>
    <mergeCell ref="C49:H49"/>
    <mergeCell ref="C51:H51"/>
    <mergeCell ref="C60:H60"/>
    <mergeCell ref="C70:H70"/>
  </mergeCells>
  <phoneticPr fontId="11" type="noConversion"/>
  <conditionalFormatting sqref="G24:G25">
    <cfRule type="cellIs" dxfId="63" priority="25" operator="lessThan">
      <formula>$E$24</formula>
    </cfRule>
  </conditionalFormatting>
  <conditionalFormatting sqref="G55">
    <cfRule type="cellIs" dxfId="62" priority="23" operator="lessThan">
      <formula>$E$55</formula>
    </cfRule>
  </conditionalFormatting>
  <conditionalFormatting sqref="G236">
    <cfRule type="cellIs" dxfId="61" priority="21" operator="lessThan">
      <formula>$E$236</formula>
    </cfRule>
  </conditionalFormatting>
  <conditionalFormatting sqref="G239">
    <cfRule type="cellIs" dxfId="60" priority="20" operator="lessThan">
      <formula>$E$239</formula>
    </cfRule>
  </conditionalFormatting>
  <conditionalFormatting sqref="G242">
    <cfRule type="cellIs" dxfId="59" priority="19" operator="lessThan">
      <formula>$E$242</formula>
    </cfRule>
  </conditionalFormatting>
  <conditionalFormatting sqref="G245">
    <cfRule type="cellIs" dxfId="58" priority="18" operator="lessThan">
      <formula>$E$245</formula>
    </cfRule>
  </conditionalFormatting>
  <conditionalFormatting sqref="G248">
    <cfRule type="cellIs" dxfId="57" priority="17" operator="lessThan">
      <formula>$E$248</formula>
    </cfRule>
  </conditionalFormatting>
  <conditionalFormatting sqref="G254:G255 G134">
    <cfRule type="cellIs" dxfId="56" priority="14" operator="lessThan">
      <formula>$E134</formula>
    </cfRule>
  </conditionalFormatting>
  <conditionalFormatting sqref="G251">
    <cfRule type="cellIs" dxfId="55" priority="13" operator="lessThan">
      <formula>$E$251</formula>
    </cfRule>
  </conditionalFormatting>
  <conditionalFormatting sqref="G229">
    <cfRule type="cellIs" dxfId="54" priority="12" operator="lessThan">
      <formula>$E$229</formula>
    </cfRule>
  </conditionalFormatting>
  <conditionalFormatting sqref="G197">
    <cfRule type="cellIs" dxfId="53" priority="11" operator="lessThan">
      <formula>$E197</formula>
    </cfRule>
  </conditionalFormatting>
  <conditionalFormatting sqref="H30:H32 H35:H38 H48 H50 H52 H61:H68 H86:H92 H95:H114 H117:H120 H141:H142 H152:H159 H162:H163 H172:H174 H177:H179 H182:H184 H188:H194 H203 H206:H208 H212:H218 H221:H226 H9:H16 H19:H21 H71:H74 H79:H83 H145:H149 H123:H131 H166:H169 H40:H45">
    <cfRule type="cellIs" dxfId="52" priority="9" operator="equal">
      <formula>"Niet voldaan"</formula>
    </cfRule>
    <cfRule type="cellIs" dxfId="51" priority="10" operator="equal">
      <formula>"Niet ingevuld"</formula>
    </cfRule>
  </conditionalFormatting>
  <conditionalFormatting sqref="H75:H78">
    <cfRule type="cellIs" dxfId="50" priority="8" operator="equal">
      <formula>"Niet voldaan"</formula>
    </cfRule>
  </conditionalFormatting>
  <conditionalFormatting sqref="H75:H78">
    <cfRule type="cellIs" dxfId="49" priority="7" operator="equal">
      <formula>"Niet ingevuld"</formula>
    </cfRule>
  </conditionalFormatting>
  <conditionalFormatting sqref="H140">
    <cfRule type="cellIs" dxfId="48" priority="5" operator="equal">
      <formula>"Niet voldaan"</formula>
    </cfRule>
    <cfRule type="cellIs" dxfId="47" priority="6" operator="equal">
      <formula>"Niet ingevuld"</formula>
    </cfRule>
  </conditionalFormatting>
  <conditionalFormatting sqref="H187">
    <cfRule type="cellIs" dxfId="46" priority="3" operator="equal">
      <formula>"Niet voldaan"</formula>
    </cfRule>
    <cfRule type="cellIs" dxfId="45" priority="4" operator="equal">
      <formula>"Niet ingevuld"</formula>
    </cfRule>
  </conditionalFormatting>
  <conditionalFormatting sqref="H211">
    <cfRule type="cellIs" dxfId="44" priority="1" operator="equal">
      <formula>"Niet voldaan"</formula>
    </cfRule>
    <cfRule type="cellIs" dxfId="43" priority="2" operator="equal">
      <formula>"Niet ingevuld"</formula>
    </cfRule>
  </conditionalFormatting>
  <pageMargins left="0.7" right="0.7" top="0.75" bottom="0.75" header="0.3" footer="0.3"/>
  <pageSetup paperSize="9" scale="6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5C83C-E903-4843-859E-CD5B3763997D}">
  <sheetPr codeName="Blad7">
    <pageSetUpPr fitToPage="1"/>
  </sheetPr>
  <dimension ref="A1:AM393"/>
  <sheetViews>
    <sheetView topLeftCell="A61" zoomScale="70" zoomScaleNormal="70" workbookViewId="0">
      <selection activeCell="F67" sqref="F67:F68"/>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4" width="12" style="3" customWidth="1"/>
    <col min="15" max="15" width="5.88671875" style="60" customWidth="1"/>
    <col min="16" max="16" width="12" style="60"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558</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Load_Evaluatie 2'!$B$49:$C$386,2,FALSE)=TRUE,1, 0)</f>
        <v>0</v>
      </c>
      <c r="H9" s="19" t="str">
        <f>IF(VLOOKUP(C9,'Doc Load_Evaluatie 2'!$B$49:$C$386,2,FALSE)=TRUE,Bron!$B$7,Bron!$B$8)</f>
        <v>Niet voldaan</v>
      </c>
      <c r="I9" s="5"/>
      <c r="J9" s="5"/>
      <c r="K9" s="5"/>
      <c r="L9" s="5"/>
      <c r="M9" s="5"/>
      <c r="N9" s="5"/>
      <c r="O9" s="64"/>
    </row>
    <row r="10" spans="1:39" ht="14.4" customHeight="1" x14ac:dyDescent="0.3">
      <c r="B10" s="16"/>
      <c r="C10" s="16" t="s">
        <v>26</v>
      </c>
      <c r="D10" s="20" t="s">
        <v>27</v>
      </c>
      <c r="E10" s="19" t="s">
        <v>28</v>
      </c>
      <c r="F10" s="19" t="s">
        <v>25</v>
      </c>
      <c r="G10" s="19">
        <f>IF(VLOOKUP(C10,'Doc Load_Evaluatie 2'!$B$49:$C$386,2,FALSE)=TRUE,1, 0)</f>
        <v>0</v>
      </c>
      <c r="H10" s="19" t="str">
        <f>IF(VLOOKUP(C10,'Doc Load_Evaluatie 2'!$B$49:$C$386,2,FALSE)=TRUE,Bron!$B$7,Bron!$B$8)</f>
        <v>Niet voldaan</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Load_Evaluatie 2'!$B$49:$C$386,2,FALSE)=TRUE,1, 0)</f>
        <v>0</v>
      </c>
      <c r="H14" s="19" t="str">
        <f>IF(VLOOKUP(C14,'Doc Load_Evaluatie 2'!$B$49:$C$386,2,FALSE)=TRUE,Bron!$B$7,Bron!$B$8)</f>
        <v>Niet voldaan</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02" t="s">
        <v>39</v>
      </c>
      <c r="C18" s="103"/>
      <c r="D18" s="103"/>
      <c r="E18" s="103"/>
      <c r="F18" s="103"/>
      <c r="G18" s="103"/>
      <c r="H18" s="103"/>
      <c r="I18" s="5"/>
      <c r="J18" s="5"/>
      <c r="K18" s="5"/>
      <c r="L18" s="5"/>
      <c r="M18" s="5"/>
      <c r="N18" s="5"/>
      <c r="O18" s="64"/>
    </row>
    <row r="19" spans="2:15" x14ac:dyDescent="0.3">
      <c r="B19" s="16"/>
      <c r="C19" s="16" t="s">
        <v>40</v>
      </c>
      <c r="D19" s="16" t="s">
        <v>41</v>
      </c>
      <c r="E19" s="19" t="s">
        <v>28</v>
      </c>
      <c r="F19" s="19" t="s">
        <v>25</v>
      </c>
      <c r="G19" s="19">
        <f>IF(VLOOKUP(C19,'Doc Load_Evaluatie 2'!$B$49:$C$386,2,FALSE)=TRUE,1, 0)</f>
        <v>0</v>
      </c>
      <c r="H19" s="19" t="str">
        <f>IF(VLOOKUP(C19,'Doc Load_Evaluatie 2'!$B$49:$C$386,2,FALSE)=TRUE,Bron!$B$7,Bron!$B$8)</f>
        <v>Niet voldaan</v>
      </c>
      <c r="I19" s="5"/>
      <c r="J19" s="5"/>
      <c r="K19" s="5"/>
      <c r="L19" s="5"/>
      <c r="M19" s="5"/>
      <c r="N19" s="5"/>
      <c r="O19" s="64"/>
    </row>
    <row r="20" spans="2:15" x14ac:dyDescent="0.3">
      <c r="B20" s="16"/>
      <c r="C20" s="16" t="s">
        <v>42</v>
      </c>
      <c r="D20" s="16" t="s">
        <v>43</v>
      </c>
      <c r="E20" s="19" t="s">
        <v>28</v>
      </c>
      <c r="F20" s="19" t="s">
        <v>25</v>
      </c>
      <c r="G20" s="19">
        <f>IF(VLOOKUP(C20,'Doc Load_Evaluatie 2'!$B$49:$C$386,2,FALSE)=TRUE,1, 0)</f>
        <v>0</v>
      </c>
      <c r="H20" s="19" t="str">
        <f>IF(VLOOKUP(C20,'Doc Load_Evaluatie 2'!$B$49:$C$386,2,FALSE)=TRUE,Bron!$B$7,Bron!$B$8)</f>
        <v>Niet voldaan</v>
      </c>
      <c r="I20" s="5"/>
      <c r="J20" s="5"/>
      <c r="K20" s="5"/>
      <c r="L20" s="5"/>
      <c r="M20" s="5"/>
      <c r="N20" s="5"/>
      <c r="O20" s="64"/>
    </row>
    <row r="21" spans="2:15" x14ac:dyDescent="0.3">
      <c r="B21" s="16"/>
      <c r="C21" s="16" t="s">
        <v>44</v>
      </c>
      <c r="D21" s="16" t="s">
        <v>45</v>
      </c>
      <c r="E21" s="19" t="s">
        <v>28</v>
      </c>
      <c r="F21" s="19" t="s">
        <v>25</v>
      </c>
      <c r="G21" s="19">
        <f>IF(VLOOKUP(C21,'Doc Load_Evaluatie 2'!$B$49:$C$386,2,FALSE)=TRUE,1, 0)</f>
        <v>0</v>
      </c>
      <c r="H21" s="19" t="str">
        <f>IF(VLOOKUP(C21,'Doc Load_Evaluatie 2'!$B$49:$C$386,2,FALSE)=TRUE,Bron!$B$7,Bron!$B$8)</f>
        <v>Niet voldaan</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02" t="s">
        <v>51</v>
      </c>
      <c r="D29" s="103"/>
      <c r="E29" s="103"/>
      <c r="F29" s="103"/>
      <c r="G29" s="103"/>
      <c r="H29" s="104"/>
    </row>
    <row r="30" spans="2:15" ht="14.4" x14ac:dyDescent="0.3">
      <c r="B30" s="17"/>
      <c r="C30" s="17" t="s">
        <v>52</v>
      </c>
      <c r="D30" s="16" t="s">
        <v>53</v>
      </c>
      <c r="E30" s="19" t="s">
        <v>267</v>
      </c>
      <c r="F30" s="19" t="s">
        <v>54</v>
      </c>
      <c r="G30" s="19">
        <f>IF(VLOOKUP(I30,'Doc Load_Evaluatie 2'!$B$49:$C$724,2,FALSE)=TRUE, 1,IF(VLOOKUP(J30,'Doc Load_Evaluatie 2'!$B$49:$C$724,2,FALSE)=TRUE,1,IF(VLOOKUP(K30,'Doc Load_Evaluatie 2'!$B$49:$C$724,2,FALSE)=TRUE,1,IF(VLOOKUP(L30,'Doc Load_Evaluatie 2'!$B$49:$C$724,2,FALSE)=TRUE,0,0))))</f>
        <v>0</v>
      </c>
      <c r="H30" s="19" t="str">
        <f>IF(VLOOKUP(I30,'Doc Load_Evaluatie 2'!$B$49:$C$724,2,FALSE)=TRUE, Bron!$B$2,IF(VLOOKUP(J30,'Doc Load_Evaluatie 2'!$B$49:$C$724,2,FALSE)=TRUE,Bron!$B$3,IF(VLOOKUP(K30,'Doc Load_Evaluatie 2'!$B$49:$C$724,2,FALSE)=TRUE,Bron!$B$4,"")))</f>
        <v/>
      </c>
      <c r="I30" t="s">
        <v>55</v>
      </c>
      <c r="J30" t="s">
        <v>56</v>
      </c>
      <c r="K30" t="s">
        <v>57</v>
      </c>
      <c r="L30" t="s">
        <v>58</v>
      </c>
    </row>
    <row r="31" spans="2:15" ht="14.4" x14ac:dyDescent="0.3">
      <c r="B31" s="17"/>
      <c r="C31" s="17" t="s">
        <v>59</v>
      </c>
      <c r="D31" s="16" t="s">
        <v>60</v>
      </c>
      <c r="E31" s="19" t="s">
        <v>267</v>
      </c>
      <c r="F31" s="19" t="s">
        <v>54</v>
      </c>
      <c r="G31" s="19">
        <f>IF(VLOOKUP(I31,'Doc Load_Evaluatie 2'!$B$49:$C$724,2,FALSE)=TRUE, 1,IF(VLOOKUP(J31,'Doc Load_Evaluatie 2'!$B$49:$C$724,2,FALSE)=TRUE,1,IF(VLOOKUP(K31,'Doc Load_Evaluatie 2'!$B$49:$C$724,2,FALSE)=TRUE,1,0)))</f>
        <v>0</v>
      </c>
      <c r="H31" s="19" t="str">
        <f>IF(VLOOKUP(I31,'Doc Load_Evaluatie 2'!$B$49:$C$724,2,FALSE)=TRUE, Bron!$B$2,IF(VLOOKUP(J31,'Doc Load_Evaluatie 2'!$B$49:$C$724,2,FALSE)=TRUE,Bron!$B$3,IF(VLOOKUP(K31,'Doc Load_Evaluatie 2'!$B$49:$C$724,2,FALSE)=TRUE,Bron!$B$4,"")))</f>
        <v/>
      </c>
      <c r="I31" t="s">
        <v>61</v>
      </c>
      <c r="J31" t="s">
        <v>62</v>
      </c>
      <c r="K31" t="s">
        <v>63</v>
      </c>
    </row>
    <row r="32" spans="2:15" ht="14.4" x14ac:dyDescent="0.3">
      <c r="B32" s="17"/>
      <c r="C32" s="17" t="s">
        <v>64</v>
      </c>
      <c r="D32" s="16" t="s">
        <v>65</v>
      </c>
      <c r="E32" s="19" t="s">
        <v>267</v>
      </c>
      <c r="F32" s="19" t="s">
        <v>54</v>
      </c>
      <c r="G32" s="19">
        <f>IF(VLOOKUP(I32,'Doc Load_Evaluatie 2'!$B$2:$C$724,2,FALSE)=TRUE, 1,IF(VLOOKUP(J32,'Doc Load_Evaluatie 2'!$B$2:$C$724,2,FALSE)=TRUE,1,IF(VLOOKUP(K32,'Doc Load_Evaluatie 2'!$B$2:$C$724,2,FALSE)=TRUE,1,0)))</f>
        <v>0</v>
      </c>
      <c r="H32" s="19" t="str">
        <f>IF(VLOOKUP(I32,'Doc Load_Evaluatie 2'!$B$49:$C$724,2,FALSE)=TRUE, Bron!$B$2,IF(VLOOKUP(J32,'Doc Load_Evaluatie 2'!$B$49:$C$724,2,FALSE)=TRUE,Bron!$B$3,IF(VLOOKUP(K32,'Doc Load_Evaluatie 2'!$B$49:$C$724,2,FALSE)=TRUE,Bron!$B$4,"")))</f>
        <v/>
      </c>
      <c r="I32" t="s">
        <v>66</v>
      </c>
      <c r="J32" t="s">
        <v>67</v>
      </c>
      <c r="K32" t="s">
        <v>68</v>
      </c>
    </row>
    <row r="33" spans="2:14" s="60" customFormat="1" x14ac:dyDescent="0.3">
      <c r="E33" s="63"/>
      <c r="F33" s="63"/>
      <c r="G33" s="63"/>
      <c r="H33" s="63"/>
    </row>
    <row r="34" spans="2:14" x14ac:dyDescent="0.3">
      <c r="B34" s="12" t="s">
        <v>69</v>
      </c>
      <c r="C34" s="102" t="s">
        <v>70</v>
      </c>
      <c r="D34" s="103"/>
      <c r="E34" s="103"/>
      <c r="F34" s="103"/>
      <c r="G34" s="103"/>
      <c r="H34" s="104"/>
    </row>
    <row r="35" spans="2:14" x14ac:dyDescent="0.3">
      <c r="B35" s="16"/>
      <c r="C35" s="17" t="s">
        <v>71</v>
      </c>
      <c r="D35" s="16" t="s">
        <v>72</v>
      </c>
      <c r="E35" s="19" t="s">
        <v>28</v>
      </c>
      <c r="F35" s="19" t="s">
        <v>25</v>
      </c>
      <c r="G35" s="19">
        <f>IF(VLOOKUP(C35,'Doc Load_Evaluatie 2'!$B$49:$C$386,2,FALSE)=TRUE,1, 0)</f>
        <v>0</v>
      </c>
      <c r="H35" s="19" t="str">
        <f>IF(VLOOKUP(C35,'Doc Load_Evaluatie 2'!$B$49:$C$386,2,FALSE)=TRUE,Bron!$B$7,Bron!$B$8)</f>
        <v>Niet voldaan</v>
      </c>
    </row>
    <row r="36" spans="2:14" x14ac:dyDescent="0.3">
      <c r="B36" s="16"/>
      <c r="C36" s="17" t="s">
        <v>73</v>
      </c>
      <c r="D36" s="16" t="s">
        <v>74</v>
      </c>
      <c r="E36" s="19" t="s">
        <v>28</v>
      </c>
      <c r="F36" s="19" t="s">
        <v>25</v>
      </c>
      <c r="G36" s="19">
        <f>IF(VLOOKUP(C36,'Doc Load_Evaluatie 2'!$B$49:$C$386,2,FALSE)=TRUE,1, 0)</f>
        <v>0</v>
      </c>
      <c r="H36" s="19" t="str">
        <f>IF(VLOOKUP(C36,'Doc Load_Evaluatie 2'!$B$49:$C$386,2,FALSE)=TRUE,Bron!$B$7,Bron!$B$8)</f>
        <v>Niet voldaan</v>
      </c>
    </row>
    <row r="37" spans="2:14" ht="14.4" x14ac:dyDescent="0.3">
      <c r="B37" s="16"/>
      <c r="C37" s="17" t="s">
        <v>75</v>
      </c>
      <c r="D37" s="16" t="s">
        <v>76</v>
      </c>
      <c r="E37" s="19" t="s">
        <v>267</v>
      </c>
      <c r="F37" s="19" t="s">
        <v>77</v>
      </c>
      <c r="G37" s="19">
        <f>IF(VLOOKUP(I37,'Doc Load_Evaluatie 2'!$B$49:$C$724,2,FALSE)=TRUE, 1,IF(VLOOKUP(J37,'Doc Load_Evaluatie 2'!$B$49:$C$724,2,FALSE)=TRUE,1,IF(VLOOKUP(K37,'Doc Load_Evaluatie 2'!$B$49:$C$724,2,FALSE)=TRUE,0,0)))</f>
        <v>0</v>
      </c>
      <c r="H37" s="19" t="str">
        <f>IF(VLOOKUP(I37,'Doc Load_Evaluatie 2'!$B$49:$C$724,2,FALSE)=TRUE, Bron!$B$2,IF(VLOOKUP(J37,'Doc Load_Evaluatie 2'!$B$49:$C$724,2,FALSE)=TRUE,Bron!$B$3,IF(VLOOKUP(K37,'Doc Load_Evaluatie 2'!$B$49:$C$724,2,FALSE)=TRUE,Bron!$B$8,"")))</f>
        <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02" t="s">
        <v>82</v>
      </c>
      <c r="D39" s="103"/>
      <c r="E39" s="103"/>
      <c r="F39" s="103"/>
      <c r="G39" s="103"/>
      <c r="H39" s="104"/>
    </row>
    <row r="40" spans="2:14" x14ac:dyDescent="0.3">
      <c r="B40" s="16"/>
      <c r="C40" s="16"/>
      <c r="D40" s="16" t="s">
        <v>83</v>
      </c>
      <c r="E40" s="1" t="s">
        <v>84</v>
      </c>
      <c r="F40" s="1" t="s">
        <v>25</v>
      </c>
      <c r="G40" s="19" cm="1">
        <f t="array" ref="G40">IF(SUMPRODUCT(-(G41:G45 &lt;&gt; ""))=0,0,1)</f>
        <v>0</v>
      </c>
      <c r="H40" s="19" t="str">
        <f>IF(G40=1,Bron!$B$7,Bron!$B$8)</f>
        <v>Niet voldaan</v>
      </c>
    </row>
    <row r="41" spans="2:14" x14ac:dyDescent="0.3">
      <c r="B41" s="16"/>
      <c r="C41" s="23" t="s">
        <v>85</v>
      </c>
      <c r="D41" s="16" t="s">
        <v>86</v>
      </c>
      <c r="E41" s="19"/>
      <c r="F41" s="19"/>
      <c r="G41" s="19" t="str">
        <f>IF(VLOOKUP(C41,'Doc Load_Evaluatie 2'!$B$49:$C$386,2,FALSE)=TRUE,"x", "")</f>
        <v/>
      </c>
      <c r="H41" s="19" t="str">
        <f>IF(VLOOKUP(C41,'Doc Load_Evaluatie 2'!$B$49:$C$386,2,FALSE)=TRUE,Bron!$B$7, "")</f>
        <v/>
      </c>
    </row>
    <row r="42" spans="2:14" x14ac:dyDescent="0.3">
      <c r="B42" s="16"/>
      <c r="C42" s="23" t="s">
        <v>87</v>
      </c>
      <c r="D42" s="16" t="s">
        <v>88</v>
      </c>
      <c r="E42" s="19"/>
      <c r="F42" s="19"/>
      <c r="G42" s="19" t="str">
        <f>IF(VLOOKUP(C42,'Doc Load_Evaluatie 2'!$B$49:$C$386,2,FALSE)=TRUE,"x", "")</f>
        <v/>
      </c>
      <c r="H42" s="19" t="str">
        <f>IF(VLOOKUP(C42,'Doc Load_Evaluatie 2'!$B$49:$C$386,2,FALSE)=TRUE,Bron!$B$7, "")</f>
        <v/>
      </c>
    </row>
    <row r="43" spans="2:14" x14ac:dyDescent="0.3">
      <c r="B43" s="16"/>
      <c r="C43" s="23" t="s">
        <v>89</v>
      </c>
      <c r="D43" s="16" t="s">
        <v>90</v>
      </c>
      <c r="E43" s="19"/>
      <c r="F43" s="19"/>
      <c r="G43" s="19" t="str">
        <f>IF(VLOOKUP(C43,'Doc Load_Evaluatie 2'!$B$49:$C$386,2,FALSE)=TRUE,"x", "")</f>
        <v/>
      </c>
      <c r="H43" s="19" t="str">
        <f>IF(VLOOKUP(C43,'Doc Load_Evaluatie 2'!$B$49:$C$386,2,FALSE)=TRUE,Bron!$B$7, "")</f>
        <v/>
      </c>
    </row>
    <row r="44" spans="2:14" x14ac:dyDescent="0.3">
      <c r="B44" s="16"/>
      <c r="C44" s="23" t="s">
        <v>91</v>
      </c>
      <c r="D44" s="16" t="s">
        <v>92</v>
      </c>
      <c r="E44" s="19"/>
      <c r="F44" s="19"/>
      <c r="G44" s="19" t="str">
        <f>IF(VLOOKUP(C44,'Doc Load_Evaluatie 2'!$B$49:$C$386,2,FALSE)=TRUE,"x", "")</f>
        <v/>
      </c>
      <c r="H44" s="19" t="str">
        <f>IF(VLOOKUP(C44,'Doc Load_Evaluatie 2'!$B$49:$C$386,2,FALSE)=TRUE,Bron!$B$7, "")</f>
        <v/>
      </c>
    </row>
    <row r="45" spans="2:14" x14ac:dyDescent="0.3">
      <c r="B45" s="16"/>
      <c r="C45" s="23" t="s">
        <v>93</v>
      </c>
      <c r="D45" s="16" t="s">
        <v>94</v>
      </c>
      <c r="E45" s="19"/>
      <c r="F45" s="19"/>
      <c r="G45" s="19" t="str">
        <f>IF(VLOOKUP(C45,'Doc Load_Evaluatie 2'!$B$49:$C$386,2,FALSE)=TRUE,"x", "")</f>
        <v/>
      </c>
      <c r="H45" s="19" t="str">
        <f>IF(VLOOKUP(C45,'Doc Load_Evaluatie 2'!$B$49:$C$386,2,FALSE)=TRUE,Bron!$B$7, "")</f>
        <v/>
      </c>
    </row>
    <row r="46" spans="2:14" s="60" customFormat="1" x14ac:dyDescent="0.3">
      <c r="D46" s="69"/>
      <c r="E46" s="63"/>
      <c r="F46" s="63"/>
      <c r="G46" s="65"/>
      <c r="H46" s="65"/>
    </row>
    <row r="47" spans="2:14" x14ac:dyDescent="0.3">
      <c r="B47" s="12" t="s">
        <v>95</v>
      </c>
      <c r="C47" s="102" t="s">
        <v>96</v>
      </c>
      <c r="D47" s="103"/>
      <c r="E47" s="103"/>
      <c r="F47" s="103" t="s">
        <v>97</v>
      </c>
      <c r="G47" s="103"/>
      <c r="H47" s="104"/>
    </row>
    <row r="48" spans="2:14" ht="14.4" x14ac:dyDescent="0.3">
      <c r="B48" s="16"/>
      <c r="C48" s="16" t="s">
        <v>95</v>
      </c>
      <c r="D48" s="16" t="s">
        <v>98</v>
      </c>
      <c r="E48" s="19" t="s">
        <v>24</v>
      </c>
      <c r="F48" s="19" t="s">
        <v>77</v>
      </c>
      <c r="G48" s="19">
        <f>IF(OR(H48=Bron!B2,'Bijlage3_Evaluatie 2'!H48=Bron!B3),1,0)</f>
        <v>0</v>
      </c>
      <c r="H48" s="19" t="str">
        <f>IF(OR(VLOOKUP(L48,'Doc Load_Evaluatie 2'!$B$49:$C$724,2,FALSE)=TRUE,VLOOKUP(I48,'Doc Load_Evaluatie 2'!$B$49:$C$724,2,FALSE)=TRUE), Bron!$B$2,IF(OR(VLOOKUP(M48,'Doc Load_Evaluatie 2'!$B$49:$C$724,2,FALSE)=TRUE,VLOOKUP(J48,'Doc Load_Evaluatie 2'!$B$49:$C$724,2,FALSE)=TRUE),Bron!$B$3,IF(OR(VLOOKUP(K48,'Doc Load_Evaluatie 2'!$B$49:$C$724,2,FALSE)=TRUE,VLOOKUP(N48,'Doc Load_Evaluatie 2'!$B$49:$C$724,2,FALSE)=TRUE),Bron!$B$8,"Niet ingevuld")))</f>
        <v>Niet ingevuld</v>
      </c>
      <c r="I48" t="s">
        <v>99</v>
      </c>
      <c r="J48" t="s">
        <v>100</v>
      </c>
      <c r="K48" t="s">
        <v>101</v>
      </c>
      <c r="L48" t="s">
        <v>102</v>
      </c>
      <c r="M48" t="s">
        <v>103</v>
      </c>
      <c r="N48" t="s">
        <v>104</v>
      </c>
    </row>
    <row r="49" spans="2:15" x14ac:dyDescent="0.3">
      <c r="B49" s="12" t="s">
        <v>105</v>
      </c>
      <c r="C49" s="102" t="s">
        <v>106</v>
      </c>
      <c r="D49" s="103"/>
      <c r="E49" s="103"/>
      <c r="F49" s="103" t="s">
        <v>97</v>
      </c>
      <c r="G49" s="103"/>
      <c r="H49" s="104"/>
    </row>
    <row r="50" spans="2:15" ht="14.4" x14ac:dyDescent="0.3">
      <c r="B50" s="16"/>
      <c r="C50" s="16" t="s">
        <v>105</v>
      </c>
      <c r="D50" s="16" t="s">
        <v>107</v>
      </c>
      <c r="E50" s="1" t="s">
        <v>24</v>
      </c>
      <c r="F50" s="19" t="s">
        <v>54</v>
      </c>
      <c r="G50" s="19">
        <f>IF(VLOOKUP(I50,'Doc Load_Evaluatie 2'!$B$49:$C$724,2,FALSE)=TRUE, 1,IF(VLOOKUP(J50,'Doc Load_Evaluatie 2'!$B$49:$C$724,2,FALSE)=TRUE,1,IF(VLOOKUP(K50,'Doc Load_Evaluatie 2'!$B$49:$C$724,2,FALSE)=TRUE,0,0)))</f>
        <v>0</v>
      </c>
      <c r="H50" s="19" t="str">
        <f>IF(VLOOKUP(I50,'Doc Load_Evaluatie 2'!$B$49:$C$724,2,FALSE)=TRUE, Bron!$B$2,IF(VLOOKUP(J50,'Doc Load_Evaluatie 2'!$B$49:$C$724,2,FALSE)=TRUE,Bron!$B$3,IF(VLOOKUP(K50,'Doc Load_Evaluatie 2'!$B$49:$C$724,2,FALSE)=TRUE,Bron!$B$4,"Niet ingevuld")))</f>
        <v>Niet ingevuld</v>
      </c>
      <c r="I50" t="s">
        <v>108</v>
      </c>
      <c r="J50" t="s">
        <v>109</v>
      </c>
      <c r="K50" t="s">
        <v>110</v>
      </c>
    </row>
    <row r="51" spans="2:15" x14ac:dyDescent="0.3">
      <c r="B51" s="12" t="s">
        <v>111</v>
      </c>
      <c r="C51" s="102" t="s">
        <v>112</v>
      </c>
      <c r="D51" s="103"/>
      <c r="E51" s="103"/>
      <c r="F51" s="103" t="s">
        <v>97</v>
      </c>
      <c r="G51" s="103"/>
      <c r="H51" s="104"/>
    </row>
    <row r="52" spans="2:15" ht="14.4" x14ac:dyDescent="0.3">
      <c r="B52" s="16"/>
      <c r="C52" s="16" t="s">
        <v>111</v>
      </c>
      <c r="D52" s="16" t="s">
        <v>113</v>
      </c>
      <c r="E52" s="19" t="s">
        <v>84</v>
      </c>
      <c r="F52" s="19" t="s">
        <v>54</v>
      </c>
      <c r="G52" s="19">
        <f>IF(OR(H52=Bron!$B$2,'Bijlage3_Evaluatie 2'!H52=Bron!$B$3,H52=Bron!$B$4),1,0)</f>
        <v>0</v>
      </c>
      <c r="H52" s="19" t="str">
        <f>IF(VLOOKUP(I52,'Doc Load_Evaluatie 2'!$B$49:$C$724,2,FALSE)=TRUE, Bron!$B$2,IF(VLOOKUP(J52,'Doc Load_Evaluatie 2'!$B$49:$C$724,2,FALSE)=TRUE,Bron!$B$3,IF(VLOOKUP(K52,'Doc Load_Evaluatie 2'!$B$49:$C$724,2,FALSE)=TRUE,Bron!$B$4,"")))</f>
        <v/>
      </c>
      <c r="I52" t="s">
        <v>114</v>
      </c>
      <c r="J52" t="s">
        <v>115</v>
      </c>
      <c r="K52" t="s">
        <v>116</v>
      </c>
    </row>
    <row r="53" spans="2:15" s="60" customFormat="1" x14ac:dyDescent="0.3">
      <c r="E53" s="63"/>
      <c r="F53" s="63"/>
      <c r="G53" s="63"/>
      <c r="H53" s="63"/>
    </row>
    <row r="54" spans="2:15" x14ac:dyDescent="0.3">
      <c r="B54" s="21" t="s">
        <v>117</v>
      </c>
      <c r="C54" s="21"/>
      <c r="D54" s="21" t="s">
        <v>47</v>
      </c>
      <c r="E54" s="22">
        <v>6</v>
      </c>
      <c r="F54" s="22"/>
      <c r="G54" s="22">
        <f>G52+G40+G37+G30+G31+G32</f>
        <v>0</v>
      </c>
      <c r="H54" s="22"/>
    </row>
    <row r="55" spans="2:15" x14ac:dyDescent="0.3">
      <c r="B55" s="21"/>
      <c r="C55" s="21"/>
      <c r="D55" s="21" t="s">
        <v>48</v>
      </c>
      <c r="E55" s="22">
        <v>4</v>
      </c>
      <c r="F55" s="22"/>
      <c r="G55" s="22">
        <f>G35+G36+G48+G50</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118</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119</v>
      </c>
      <c r="C60" s="102" t="s">
        <v>563</v>
      </c>
      <c r="D60" s="103"/>
      <c r="E60" s="103"/>
      <c r="F60" s="103"/>
      <c r="G60" s="103"/>
      <c r="H60" s="104"/>
      <c r="I60" s="5"/>
      <c r="J60" s="5"/>
      <c r="K60" s="5"/>
      <c r="L60" s="5"/>
      <c r="M60" s="5"/>
      <c r="N60" s="5"/>
      <c r="O60" s="64"/>
    </row>
    <row r="61" spans="2:15" ht="14.4" x14ac:dyDescent="0.3">
      <c r="B61" s="16"/>
      <c r="C61" s="16"/>
      <c r="D61" s="16" t="s">
        <v>120</v>
      </c>
      <c r="E61" s="19" t="s">
        <v>28</v>
      </c>
      <c r="F61" s="19" t="s">
        <v>54</v>
      </c>
      <c r="G61" s="19" cm="1">
        <f t="array" ref="G61">IF(AND(ABS(SUMPRODUCT(-(G62:G68 &lt;&gt; "")))&gt;2,G66="x",G67="x"),1,0)</f>
        <v>0</v>
      </c>
      <c r="H61" s="19" t="str" cm="1">
        <f t="array" ref="H61">IF(ABS(SUMPRODUCT(-(G62:G68&lt;&gt;"")))=7,"Uitstekend",IF(ABS(SUMPRODUCT(-(G62:G68&lt;&gt;"")))&gt;4,"Beter",IF(ABS(SUMPRODUCT(-(G62:G68&lt;&gt;"")))&gt;2,"Goed","Niet voldaan")))</f>
        <v>Niet voldaan</v>
      </c>
      <c r="I61" t="s">
        <v>121</v>
      </c>
      <c r="J61" t="s">
        <v>122</v>
      </c>
      <c r="K61" t="s">
        <v>123</v>
      </c>
      <c r="L61" s="5"/>
      <c r="M61" s="5"/>
      <c r="N61" s="5"/>
      <c r="O61" s="64"/>
    </row>
    <row r="62" spans="2:15" x14ac:dyDescent="0.3">
      <c r="B62" s="16"/>
      <c r="C62" s="16" t="s">
        <v>124</v>
      </c>
      <c r="D62" s="16" t="s">
        <v>125</v>
      </c>
      <c r="E62" s="19"/>
      <c r="F62" s="24" t="s">
        <v>25</v>
      </c>
      <c r="G62" s="19" t="str">
        <f>IF(VLOOKUP(C62,'Doc Load_Evaluatie 2'!$B$49:$C$486,2,FALSE)=TRUE,"x","")</f>
        <v/>
      </c>
      <c r="H62" s="19"/>
      <c r="I62" s="5"/>
      <c r="J62" s="5"/>
      <c r="K62" s="5"/>
      <c r="L62" s="5"/>
      <c r="M62" s="5"/>
      <c r="N62" s="5"/>
      <c r="O62" s="64"/>
    </row>
    <row r="63" spans="2:15" x14ac:dyDescent="0.3">
      <c r="B63" s="16"/>
      <c r="C63" s="16" t="s">
        <v>126</v>
      </c>
      <c r="D63" s="16" t="s">
        <v>127</v>
      </c>
      <c r="E63" s="19"/>
      <c r="F63" s="24" t="s">
        <v>25</v>
      </c>
      <c r="G63" s="19" t="str">
        <f>IF(VLOOKUP(C63,'Doc Load_Evaluatie 2'!$B$49:$C$486,2,FALSE)=TRUE,"x","")</f>
        <v/>
      </c>
      <c r="H63" s="19"/>
      <c r="I63" s="5"/>
      <c r="J63" s="5"/>
      <c r="K63" s="5"/>
      <c r="L63" s="5"/>
      <c r="M63" s="5"/>
      <c r="N63" s="5"/>
      <c r="O63" s="64"/>
    </row>
    <row r="64" spans="2:15" x14ac:dyDescent="0.3">
      <c r="B64" s="16"/>
      <c r="C64" s="16" t="s">
        <v>128</v>
      </c>
      <c r="D64" s="16" t="s">
        <v>129</v>
      </c>
      <c r="E64" s="19"/>
      <c r="F64" s="24" t="s">
        <v>25</v>
      </c>
      <c r="G64" s="19" t="str">
        <f>IF(VLOOKUP(C64,'Doc Load_Evaluatie 2'!$B$49:$C$486,2,FALSE)=TRUE,"x","")</f>
        <v/>
      </c>
      <c r="H64" s="19"/>
      <c r="I64" s="5"/>
      <c r="J64" s="5"/>
      <c r="K64" s="5"/>
      <c r="L64" s="5"/>
      <c r="M64" s="5"/>
      <c r="N64" s="5"/>
      <c r="O64" s="64"/>
    </row>
    <row r="65" spans="2:15" x14ac:dyDescent="0.3">
      <c r="B65" s="16"/>
      <c r="C65" s="16" t="s">
        <v>130</v>
      </c>
      <c r="D65" s="16" t="s">
        <v>131</v>
      </c>
      <c r="E65" s="19"/>
      <c r="F65" s="24" t="s">
        <v>25</v>
      </c>
      <c r="G65" s="19" t="str">
        <f>IF(VLOOKUP(C65,'Doc Load_Evaluatie 2'!$B$49:$C$486,2,FALSE)=TRUE,"x","")</f>
        <v/>
      </c>
      <c r="H65" s="19"/>
      <c r="I65" s="5"/>
      <c r="J65" s="5"/>
      <c r="K65" s="5"/>
      <c r="L65" s="5"/>
      <c r="M65" s="5"/>
      <c r="N65" s="5"/>
      <c r="O65" s="64"/>
    </row>
    <row r="66" spans="2:15" x14ac:dyDescent="0.3">
      <c r="B66" s="16"/>
      <c r="C66" s="16" t="s">
        <v>132</v>
      </c>
      <c r="D66" s="16" t="s">
        <v>133</v>
      </c>
      <c r="E66" s="24" t="s">
        <v>24</v>
      </c>
      <c r="F66" s="24" t="s">
        <v>25</v>
      </c>
      <c r="G66" s="19" t="str">
        <f>IF(VLOOKUP(C66,'Doc Load_Evaluatie 2'!$B$49:$C$486,2,FALSE)=TRUE,"x","")</f>
        <v/>
      </c>
      <c r="H66" s="19"/>
      <c r="I66" s="5"/>
      <c r="J66" s="5"/>
      <c r="K66" s="5"/>
      <c r="L66" s="5"/>
      <c r="M66" s="5"/>
      <c r="N66" s="5"/>
      <c r="O66" s="64"/>
    </row>
    <row r="67" spans="2:15" x14ac:dyDescent="0.3">
      <c r="B67" s="16"/>
      <c r="C67" s="16" t="s">
        <v>134</v>
      </c>
      <c r="D67" s="16" t="s">
        <v>135</v>
      </c>
      <c r="E67" s="24" t="s">
        <v>24</v>
      </c>
      <c r="F67" s="24" t="s">
        <v>25</v>
      </c>
      <c r="G67" s="19" t="str">
        <f>IF(VLOOKUP(C67,'Doc Load_Evaluatie 2'!$B$49:$C$486,2,FALSE)=TRUE,"x","")</f>
        <v/>
      </c>
      <c r="H67" s="19"/>
      <c r="I67" s="5"/>
      <c r="J67" s="5"/>
      <c r="K67" s="5"/>
      <c r="L67" s="5"/>
      <c r="M67" s="5"/>
      <c r="N67" s="5"/>
      <c r="O67" s="64"/>
    </row>
    <row r="68" spans="2:15" x14ac:dyDescent="0.3">
      <c r="B68" s="16"/>
      <c r="C68" s="16" t="s">
        <v>136</v>
      </c>
      <c r="D68" s="16" t="s">
        <v>137</v>
      </c>
      <c r="E68" s="19"/>
      <c r="F68" s="24" t="s">
        <v>25</v>
      </c>
      <c r="G68" s="19" t="str">
        <f>IF(VLOOKUP(C68,'Doc Load_Evaluatie 2'!$B$49:$C$486,2,FALSE)=TRUE,"x","")</f>
        <v/>
      </c>
      <c r="H68" s="19"/>
      <c r="I68" s="5"/>
      <c r="J68" s="5"/>
      <c r="K68" s="5"/>
      <c r="L68" s="5"/>
      <c r="M68" s="5"/>
      <c r="N68" s="5"/>
      <c r="O68" s="64"/>
    </row>
    <row r="69" spans="2:15" s="60" customFormat="1" x14ac:dyDescent="0.3">
      <c r="E69" s="63"/>
      <c r="F69" s="63"/>
      <c r="G69" s="63"/>
      <c r="H69" s="63"/>
      <c r="I69" s="64"/>
      <c r="J69" s="64"/>
      <c r="K69" s="64"/>
      <c r="L69" s="64"/>
      <c r="M69" s="64"/>
      <c r="N69" s="64"/>
      <c r="O69" s="64"/>
    </row>
    <row r="70" spans="2:15" x14ac:dyDescent="0.3">
      <c r="B70" s="12" t="s">
        <v>138</v>
      </c>
      <c r="C70" s="102" t="s">
        <v>139</v>
      </c>
      <c r="D70" s="103"/>
      <c r="E70" s="103"/>
      <c r="F70" s="103" t="s">
        <v>97</v>
      </c>
      <c r="G70" s="103"/>
      <c r="H70" s="104"/>
      <c r="I70" s="5"/>
      <c r="J70" s="5"/>
      <c r="K70" s="5"/>
      <c r="L70" s="5"/>
      <c r="M70" s="5"/>
      <c r="N70" s="5"/>
      <c r="O70" s="64"/>
    </row>
    <row r="71" spans="2:15" x14ac:dyDescent="0.3">
      <c r="B71" s="16"/>
      <c r="C71" s="16" t="s">
        <v>140</v>
      </c>
      <c r="D71" s="16" t="s">
        <v>141</v>
      </c>
      <c r="E71" s="19" t="s">
        <v>28</v>
      </c>
      <c r="F71" s="19"/>
      <c r="G71" s="19">
        <f>IF(OR(G72="x",G75="x"),1,0)</f>
        <v>0</v>
      </c>
      <c r="H71" s="19" t="str">
        <f>IF(G71=1,Bron!$B$7,Bron!$B$8)</f>
        <v>Niet voldaan</v>
      </c>
      <c r="I71" s="5"/>
      <c r="J71" s="5"/>
      <c r="K71" s="5"/>
      <c r="L71" s="5"/>
      <c r="M71" s="5"/>
      <c r="N71" s="5"/>
      <c r="O71" s="64"/>
    </row>
    <row r="72" spans="2:15" x14ac:dyDescent="0.3">
      <c r="B72" s="16"/>
      <c r="C72" s="25" t="s">
        <v>142</v>
      </c>
      <c r="D72" s="25" t="s">
        <v>143</v>
      </c>
      <c r="E72" s="19"/>
      <c r="F72" s="19"/>
      <c r="G72" s="19" t="str">
        <f>IF(VLOOKUP(I72,'Doc Load_Evaluatie 2'!$B$49:$C$486,2,FALSE)=TRUE,"x", "")</f>
        <v/>
      </c>
      <c r="H72" s="19" t="str">
        <f>IF(VLOOKUP(I72,'Doc Load_Evaluatie 2'!$B$49:$C$386,2,FALSE)=TRUE,Bron!$B$7, "")</f>
        <v/>
      </c>
      <c r="I72" s="5" t="s">
        <v>144</v>
      </c>
      <c r="J72" s="5"/>
      <c r="K72" s="5"/>
      <c r="L72" s="5"/>
      <c r="M72" s="5"/>
      <c r="N72" s="5"/>
      <c r="O72" s="64"/>
    </row>
    <row r="73" spans="2:15" x14ac:dyDescent="0.3">
      <c r="B73" s="16"/>
      <c r="C73" s="24" t="s">
        <v>29</v>
      </c>
      <c r="D73" s="25" t="s">
        <v>145</v>
      </c>
      <c r="E73" s="19"/>
      <c r="G73" s="19" t="str">
        <f>IF(AND(VLOOKUP('Bijlage3_Evaluatie 2'!I73,'Doc Load_Aanvraag'!$B$49:$C$600,2,FALSE)=TRUE,VLOOKUP('Bijlage3_Evaluatie 2'!$J$73,'Doc Load_Aanvraag'!$B$49:$C$600,2,FALSE)=TRUE),"x","")</f>
        <v/>
      </c>
      <c r="H73" s="19"/>
      <c r="I73" s="5" t="s">
        <v>146</v>
      </c>
      <c r="J73" s="5" t="s">
        <v>147</v>
      </c>
      <c r="K73" s="5"/>
      <c r="L73" s="5"/>
      <c r="M73" s="5"/>
      <c r="N73" s="5"/>
      <c r="O73" s="64"/>
    </row>
    <row r="74" spans="2:15" ht="14.4" x14ac:dyDescent="0.3">
      <c r="B74" s="16"/>
      <c r="C74" s="24" t="s">
        <v>31</v>
      </c>
      <c r="D74" s="25" t="s">
        <v>148</v>
      </c>
      <c r="E74" s="19"/>
      <c r="F74" s="1" t="s">
        <v>77</v>
      </c>
      <c r="G74" s="19" t="str">
        <f>IF(OR(VLOOKUP($I$74,'Doc Load_Evaluatie 2'!$B$49:$C$724,2,FALSE)=TRUE, VLOOKUP($L$74,'Doc Load_Evaluatie 2'!$B$49:$C$724,2,FALSE)=TRUE),"x",IF(OR(VLOOKUP('Bijlage3_Evaluatie 2'!$J$74,'Doc Load_Evaluatie 2'!$B$49:$C$724,2,FALSE)=TRUE,VLOOKUP('Bijlage3_Evaluatie 2'!$M$74,'Doc Load_Evaluatie 2'!$B$49:$C$724,2,FALSE)=TRUE),"x",IF(OR(VLOOKUP('Bijlage3_Evaluatie 2'!$K$74,'Doc Load_Evaluatie 2'!$B$49:$C$724,2,FALSE)=TRUE,VLOOKUP('Bijlage3_Evaluatie 2'!$K$74,'Doc Load_Evaluatie 2'!$B$49:$C$724,2,FALSE)=TRUE),"x","")))</f>
        <v/>
      </c>
      <c r="H74" s="19" t="str">
        <f>IF(OR(VLOOKUP($I$74,'Doc Load_Evaluatie 2'!$B$49:$C$724,2,FALSE)=TRUE, VLOOKUP($L$74,'Doc Load_Evaluatie 2'!$B$49:$C$724,2,FALSE)=TRUE),Bron!$B$49,IF(OR(VLOOKUP('Bijlage3_Evaluatie 2'!$J$74,'Doc Load_Evaluatie 2'!$B$49:$C$724,2,FALSE)=TRUE,VLOOKUP('Bijlage3_Evaluatie 2'!$M$74,'Doc Load_Evaluatie 2'!$B$49:$C$724,2,FALSE)=TRUE),Bron!$B$3,IF(OR(VLOOKUP('Bijlage3_Evaluatie 2'!$K$74,'Doc Load_Evaluatie 2'!$B$49:$C$724,2,FALSE)=TRUE,VLOOKUP('Bijlage3_Evaluatie 2'!$K$74,'Doc Load_Evaluatie 2'!$B$49:$C$724,2,FALSE)=TRUE),Bron!$B$8,"")))</f>
        <v/>
      </c>
      <c r="I74" t="s">
        <v>149</v>
      </c>
      <c r="J74" t="s">
        <v>150</v>
      </c>
      <c r="K74" t="s">
        <v>151</v>
      </c>
      <c r="L74" t="s">
        <v>152</v>
      </c>
      <c r="M74" t="s">
        <v>153</v>
      </c>
      <c r="N74" t="s">
        <v>154</v>
      </c>
      <c r="O74" s="64"/>
    </row>
    <row r="75" spans="2:15" x14ac:dyDescent="0.3">
      <c r="B75" s="16"/>
      <c r="C75" s="25" t="s">
        <v>155</v>
      </c>
      <c r="D75" s="25" t="s">
        <v>156</v>
      </c>
      <c r="E75" s="1"/>
      <c r="F75" s="19"/>
      <c r="G75" s="19" t="str">
        <f>IF(VLOOKUP(I75,'Doc Load_Evaluatie 2'!$B$49:$C$600,2,FALSE)=TRUE,"x", "")</f>
        <v/>
      </c>
      <c r="H75" s="19" t="s">
        <v>97</v>
      </c>
      <c r="I75" s="5" t="s">
        <v>157</v>
      </c>
      <c r="J75" s="5"/>
      <c r="K75" s="5"/>
      <c r="L75" s="5"/>
      <c r="M75" s="5"/>
      <c r="N75" s="5"/>
      <c r="O75" s="64"/>
    </row>
    <row r="76" spans="2:15" x14ac:dyDescent="0.3">
      <c r="B76" s="16"/>
      <c r="C76" s="24" t="s">
        <v>29</v>
      </c>
      <c r="D76" s="25" t="s">
        <v>158</v>
      </c>
      <c r="E76" s="1"/>
      <c r="F76" s="19"/>
      <c r="G76" s="19" t="str">
        <f>IF(AND(VLOOKUP('Bijlage3_Evaluatie 2'!I76,'Doc Load_Aanvraag'!$B$49:$C$600,2,FALSE)=TRUE,VLOOKUP('Bijlage3_Evaluatie 2'!$J$76,'Doc Load_Aanvraag'!$B$2:$C$600,2,FALSE)=TRUE),"x","")</f>
        <v/>
      </c>
      <c r="H76" s="19"/>
      <c r="I76" s="5" t="s">
        <v>159</v>
      </c>
      <c r="J76" s="5" t="s">
        <v>160</v>
      </c>
      <c r="K76" s="5"/>
      <c r="L76" s="5"/>
      <c r="M76" s="5"/>
      <c r="N76" s="5"/>
      <c r="O76" s="64"/>
    </row>
    <row r="77" spans="2:15" x14ac:dyDescent="0.3">
      <c r="B77" s="16"/>
      <c r="C77" s="24" t="s">
        <v>31</v>
      </c>
      <c r="D77" s="25" t="s">
        <v>161</v>
      </c>
      <c r="E77" s="1"/>
      <c r="F77" s="19"/>
      <c r="G77" s="19" t="str">
        <f>IF(VLOOKUP(I77,'Doc Load_Evaluatie 2'!$B$49:$C$600,2,FALSE)=TRUE,"x", "")</f>
        <v/>
      </c>
      <c r="H77" s="19"/>
      <c r="I77" s="5" t="s">
        <v>162</v>
      </c>
      <c r="J77" s="5"/>
      <c r="K77" s="5"/>
      <c r="L77" s="5"/>
      <c r="M77" s="5"/>
      <c r="N77" s="5"/>
      <c r="O77" s="64"/>
    </row>
    <row r="78" spans="2:15" x14ac:dyDescent="0.3">
      <c r="B78" s="16"/>
      <c r="C78" s="16" t="s">
        <v>163</v>
      </c>
      <c r="D78" s="17" t="s">
        <v>164</v>
      </c>
      <c r="E78" s="26" t="s">
        <v>97</v>
      </c>
      <c r="F78" s="19"/>
      <c r="G78" s="19"/>
      <c r="H78" s="19"/>
      <c r="I78" s="5"/>
      <c r="J78" s="5"/>
      <c r="K78" s="5"/>
      <c r="L78" s="5"/>
      <c r="M78" s="5"/>
      <c r="N78" s="5"/>
      <c r="O78" s="64"/>
    </row>
    <row r="79" spans="2:15" ht="14.4" x14ac:dyDescent="0.3">
      <c r="B79" s="16"/>
      <c r="C79" s="1" t="s">
        <v>29</v>
      </c>
      <c r="D79" s="17" t="s">
        <v>165</v>
      </c>
      <c r="E79" s="19" t="s">
        <v>84</v>
      </c>
      <c r="F79" s="19" t="s">
        <v>77</v>
      </c>
      <c r="G79" s="19">
        <f>IF(VLOOKUP(I79,'Doc Load_Evaluatie 2'!$B$49:$C$724,2,FALSE)=TRUE, 1,IF(VLOOKUP(J79,'Doc Load_Evaluatie 2'!$B$49:$C$724,2,FALSE)=TRUE,1,IF(VLOOKUP(K79,'Doc Load_Evaluatie 2'!$B$49:$C$724,2,FALSE)=TRUE,0,0)))</f>
        <v>0</v>
      </c>
      <c r="H79" s="19" t="str">
        <f>IF(VLOOKUP(I79,'Doc Load_Evaluatie 2'!$B$49:$C$724,2,FALSE)=TRUE, Bron!$B$2,IF(VLOOKUP(J79,'Doc Load_Evaluatie 2'!$B$49:$C$724,2,FALSE)=TRUE,Bron!$B$3,IF(VLOOKUP(K79,'Doc Load_Evaluatie 2'!$B$49:$C$724,2,FALSE)=TRUE,Bron!$B$8,"")))</f>
        <v/>
      </c>
      <c r="I79" t="s">
        <v>166</v>
      </c>
      <c r="J79" t="s">
        <v>167</v>
      </c>
      <c r="K79" t="s">
        <v>168</v>
      </c>
      <c r="L79" s="5"/>
      <c r="M79" s="5"/>
      <c r="N79" s="5"/>
      <c r="O79" s="64"/>
    </row>
    <row r="80" spans="2:15" ht="14.4" x14ac:dyDescent="0.3">
      <c r="B80" s="16"/>
      <c r="C80" s="1" t="s">
        <v>31</v>
      </c>
      <c r="D80" s="17" t="s">
        <v>169</v>
      </c>
      <c r="E80" s="19" t="s">
        <v>84</v>
      </c>
      <c r="F80" s="19" t="s">
        <v>77</v>
      </c>
      <c r="G80" s="19">
        <f>IF(VLOOKUP(I80,'Doc Load_Evaluatie 2'!$B$49:$C$724,2,FALSE)=TRUE, 1,IF(VLOOKUP(J80,'Doc Load_Evaluatie 2'!$B$49:$C$724,2,FALSE)=TRUE,1,IF(VLOOKUP(K80,'Doc Load_Evaluatie 2'!$B$49:$C$724,2,FALSE)=TRUE,0,0)))</f>
        <v>0</v>
      </c>
      <c r="H80" s="19" t="str">
        <f>IF(VLOOKUP(I80,'Doc Load_Evaluatie 2'!$B$49:$C$724,2,FALSE)=TRUE, Bron!$B$2,IF(VLOOKUP(J80,'Doc Load_Evaluatie 2'!$B$49:$C$724,2,FALSE)=TRUE,Bron!$B$3,IF(VLOOKUP(K80,'Doc Load_Evaluatie 2'!$B$49:$C$724,2,FALSE)=TRUE,Bron!$B$8,"")))</f>
        <v/>
      </c>
      <c r="I80" t="s">
        <v>170</v>
      </c>
      <c r="J80" t="s">
        <v>171</v>
      </c>
      <c r="K80" t="s">
        <v>172</v>
      </c>
      <c r="L80" s="5"/>
      <c r="M80" s="5"/>
      <c r="N80" s="5"/>
      <c r="O80" s="64"/>
    </row>
    <row r="81" spans="2:15" ht="14.4" x14ac:dyDescent="0.3">
      <c r="B81" s="16"/>
      <c r="C81" s="1" t="s">
        <v>33</v>
      </c>
      <c r="D81" s="17" t="s">
        <v>173</v>
      </c>
      <c r="E81" s="19" t="s">
        <v>84</v>
      </c>
      <c r="F81" s="19" t="s">
        <v>77</v>
      </c>
      <c r="G81" s="19">
        <f>IF(VLOOKUP(I81,'Doc Load_Evaluatie 2'!$B$49:$C$724,2,FALSE)=TRUE, 1,IF(VLOOKUP(J81,'Doc Load_Evaluatie 2'!$B$49:$C$724,2,FALSE)=TRUE,1,IF(VLOOKUP(K81,'Doc Load_Evaluatie 2'!$B$49:$C$724,2,FALSE)=TRUE,0,0)))</f>
        <v>0</v>
      </c>
      <c r="H81" s="19" t="str">
        <f>IF(VLOOKUP(I81,'Doc Load_Evaluatie 2'!$B$49:$C$724,2,FALSE)=TRUE, Bron!$B$2,IF(VLOOKUP(J81,'Doc Load_Evaluatie 2'!$B$49:$C$724,2,FALSE)=TRUE,Bron!$B$3,IF(VLOOKUP(K81,'Doc Load_Evaluatie 2'!$B$49:$C$724,2,FALSE)=TRUE,Bron!$B$8,"")))</f>
        <v/>
      </c>
      <c r="I81" t="s">
        <v>174</v>
      </c>
      <c r="J81" t="s">
        <v>175</v>
      </c>
      <c r="K81" t="s">
        <v>176</v>
      </c>
      <c r="L81" s="5"/>
      <c r="M81" s="5"/>
      <c r="N81" s="5"/>
      <c r="O81" s="64"/>
    </row>
    <row r="82" spans="2:15" ht="14.4" x14ac:dyDescent="0.3">
      <c r="B82" s="16"/>
      <c r="C82" s="1" t="s">
        <v>177</v>
      </c>
      <c r="D82" s="17" t="s">
        <v>178</v>
      </c>
      <c r="E82" s="19" t="s">
        <v>84</v>
      </c>
      <c r="F82" s="19" t="s">
        <v>77</v>
      </c>
      <c r="G82" s="19">
        <f>IF(VLOOKUP(I82,'Doc Load_Evaluatie 2'!$B$49:$C$724,2,FALSE)=TRUE, 1,IF(VLOOKUP(J82,'Doc Load_Evaluatie 2'!$B$49:$C$724,2,FALSE)=TRUE,1,IF(VLOOKUP(K82,'Doc Load_Evaluatie 2'!$B$49:$C$724,2,FALSE)=TRUE,0,0)))</f>
        <v>0</v>
      </c>
      <c r="H82" s="19" t="str">
        <f>IF(VLOOKUP(I82,'Doc Load_Evaluatie 2'!$B$49:$C$724,2,FALSE)=TRUE, Bron!$B$2,IF(VLOOKUP(J82,'Doc Load_Evaluatie 2'!$B$49:$C$724,2,FALSE)=TRUE,Bron!$B$3,IF(VLOOKUP(K82,'Doc Load_Evaluatie 2'!$B$49:$C$724,2,FALSE)=TRUE,Bron!$B$8,"")))</f>
        <v/>
      </c>
      <c r="I82" t="s">
        <v>179</v>
      </c>
      <c r="J82" t="s">
        <v>180</v>
      </c>
      <c r="K82" t="s">
        <v>181</v>
      </c>
      <c r="L82" s="5"/>
      <c r="M82" s="5"/>
      <c r="N82" s="5"/>
      <c r="O82" s="64"/>
    </row>
    <row r="83" spans="2:15" ht="14.4" x14ac:dyDescent="0.3">
      <c r="B83" s="16"/>
      <c r="C83" s="16" t="s">
        <v>182</v>
      </c>
      <c r="D83" s="16" t="s">
        <v>183</v>
      </c>
      <c r="E83" s="1" t="s">
        <v>84</v>
      </c>
      <c r="F83" s="19" t="s">
        <v>77</v>
      </c>
      <c r="G83" s="19">
        <f>IF(VLOOKUP(I83,'Doc Load_Evaluatie 2'!$B$49:$C$724,2,FALSE)=TRUE, 1,IF(VLOOKUP(J83,'Doc Load_Evaluatie 2'!$B$49:$C$724,2,FALSE)=TRUE,1,IF(VLOOKUP(K83,'Doc Load_Evaluatie 2'!$B$49:$C$724,2,FALSE)=TRUE,0,0)))</f>
        <v>0</v>
      </c>
      <c r="H83" s="19" t="str">
        <f>IF(VLOOKUP(I83,'Doc Load_Evaluatie 2'!$B$49:$C$724,2,FALSE)=TRUE, Bron!$B$2,IF(VLOOKUP(J83,'Doc Load_Evaluatie 2'!$B$49:$C$724,2,FALSE)=TRUE,Bron!$B$3,IF(VLOOKUP(K83,'Doc Load_Evaluatie 2'!$B$49:$C$724,2,FALSE)=TRUE,Bron!$B$8,"")))</f>
        <v/>
      </c>
      <c r="I83" t="s">
        <v>184</v>
      </c>
      <c r="J83" t="s">
        <v>185</v>
      </c>
      <c r="K83" t="s">
        <v>186</v>
      </c>
      <c r="L83" s="5"/>
      <c r="M83" s="5"/>
      <c r="N83" s="5"/>
      <c r="O83" s="64"/>
    </row>
    <row r="84" spans="2:15" s="60" customFormat="1" x14ac:dyDescent="0.3">
      <c r="E84" s="63"/>
      <c r="F84" s="63"/>
      <c r="G84" s="63"/>
      <c r="H84" s="63"/>
      <c r="I84" s="64"/>
      <c r="J84" s="64"/>
      <c r="K84" s="64"/>
      <c r="L84" s="64"/>
      <c r="M84" s="64"/>
      <c r="N84" s="64"/>
      <c r="O84" s="64"/>
    </row>
    <row r="85" spans="2:15" x14ac:dyDescent="0.3">
      <c r="B85" s="12" t="s">
        <v>187</v>
      </c>
      <c r="C85" s="102" t="s">
        <v>188</v>
      </c>
      <c r="D85" s="103"/>
      <c r="E85" s="103"/>
      <c r="F85" s="103" t="s">
        <v>97</v>
      </c>
      <c r="G85" s="103"/>
      <c r="H85" s="104"/>
      <c r="I85" s="5"/>
      <c r="J85" s="5"/>
      <c r="K85" s="5"/>
      <c r="L85" s="5"/>
      <c r="M85" s="5"/>
      <c r="N85" s="5"/>
      <c r="O85" s="64"/>
    </row>
    <row r="86" spans="2:15" ht="14.4" x14ac:dyDescent="0.3">
      <c r="B86" s="16"/>
      <c r="C86" s="16" t="s">
        <v>189</v>
      </c>
      <c r="D86" s="16" t="s">
        <v>190</v>
      </c>
      <c r="E86" s="19" t="s">
        <v>28</v>
      </c>
      <c r="F86" s="1" t="s">
        <v>77</v>
      </c>
      <c r="G86" s="19">
        <f>IF(VLOOKUP(I86,'Doc Load_Evaluatie 2'!$B$49:$C$724,2,FALSE)=TRUE, 1,IF(VLOOKUP(J86,'Doc Load_Evaluatie 2'!$B$49:$C$724,2,FALSE)=TRUE,1,IF(VLOOKUP(K86,'Doc Load_Evaluatie 2'!$B$49:$C$724,2,FALSE)=TRUE,0,0)))</f>
        <v>0</v>
      </c>
      <c r="H86" s="19" t="str">
        <f>IF(VLOOKUP(I86,'Doc Load_Evaluatie 2'!$B$49:$C$724,2,FALSE)=TRUE, Bron!$B$2,IF(VLOOKUP(J86,'Doc Load_Evaluatie 2'!$B$49:$C$724,2,FALSE)=TRUE,Bron!$B$3,IF(VLOOKUP(K86,'Doc Load_Evaluatie 2'!$B$49:$C$724,2,FALSE)=TRUE,Bron!$B$8,"Niet ingevuld")))</f>
        <v>Niet ingevuld</v>
      </c>
      <c r="I86" t="s">
        <v>192</v>
      </c>
      <c r="J86" t="s">
        <v>193</v>
      </c>
      <c r="K86" t="s">
        <v>194</v>
      </c>
      <c r="L86" s="5"/>
      <c r="M86" s="5"/>
      <c r="N86" s="5"/>
      <c r="O86" s="64"/>
    </row>
    <row r="87" spans="2:15" ht="14.4" x14ac:dyDescent="0.3">
      <c r="B87" s="16"/>
      <c r="C87" s="16" t="s">
        <v>195</v>
      </c>
      <c r="D87" s="16" t="s">
        <v>196</v>
      </c>
      <c r="E87" s="19" t="s">
        <v>28</v>
      </c>
      <c r="F87" s="19" t="s">
        <v>191</v>
      </c>
      <c r="G87" s="19">
        <f>IF(VLOOKUP($I$87,'Doc Load_Evaluatie 2'!$B$49:$C$724,2,FALSE)=TRUE, 1,IF(VLOOKUP($J$87,'Doc Load_Evaluatie 2'!$B$49:$C$724,2,FALSE)=TRUE,1,IF(VLOOKUP($K$87,'Doc Load_Evaluatie 2'!$B$49:$C$724,2,FALSE)=TRUE,0,0)))</f>
        <v>0</v>
      </c>
      <c r="H87" s="19" t="str">
        <f>IF(VLOOKUP($I$87,'Doc Load_Evaluatie 2'!$B$49:$C$724,2,FALSE)=TRUE, Bron!$B$2,IF(VLOOKUP($J$87,'Doc Load_Evaluatie 2'!$B$49:$C$724,2,FALSE)=TRUE,Bron!$B$8,IF(VLOOKUP($K$87,'Doc Load_Evaluatie 2'!$B$49:$C$724,2,FALSE)=TRUE,Bron!$B$8,"Niet ingevuld")))</f>
        <v>Niet ingevuld</v>
      </c>
      <c r="I87" t="s">
        <v>197</v>
      </c>
      <c r="J87" t="s">
        <v>198</v>
      </c>
      <c r="K87" t="s">
        <v>199</v>
      </c>
      <c r="L87" s="5"/>
      <c r="M87" s="5"/>
      <c r="N87" s="5"/>
      <c r="O87" s="64"/>
    </row>
    <row r="88" spans="2:15" x14ac:dyDescent="0.3">
      <c r="B88" s="16"/>
      <c r="C88" s="16" t="s">
        <v>200</v>
      </c>
      <c r="D88" s="16" t="s">
        <v>201</v>
      </c>
      <c r="E88" s="1" t="s">
        <v>267</v>
      </c>
      <c r="F88" s="19" t="s">
        <v>202</v>
      </c>
      <c r="G88" s="19" cm="1">
        <f t="array" ref="G88">IF(SUMPRODUCT(-(G89:G91&lt;&gt;""))=0,0,1)</f>
        <v>0</v>
      </c>
      <c r="H88" s="19" t="str">
        <f>IF(G88=0,"",Bron!$B$7)</f>
        <v/>
      </c>
      <c r="I88" s="5"/>
      <c r="J88" s="5"/>
      <c r="K88" s="5"/>
      <c r="L88" s="5"/>
      <c r="M88" s="5"/>
      <c r="N88" s="5"/>
      <c r="O88" s="64"/>
    </row>
    <row r="89" spans="2:15" ht="14.4" x14ac:dyDescent="0.3">
      <c r="B89" s="16"/>
      <c r="C89" s="27" t="s">
        <v>142</v>
      </c>
      <c r="D89" s="27" t="s">
        <v>203</v>
      </c>
      <c r="E89" s="19"/>
      <c r="F89" s="19"/>
      <c r="G89" s="19" t="str">
        <f>IF(VLOOKUP(I89,'Doc Load_Evaluatie 2'!$B$49:$C$600,2,FALSE),"x","")</f>
        <v/>
      </c>
      <c r="H89" s="19"/>
      <c r="I89" t="s">
        <v>204</v>
      </c>
      <c r="J89" s="5"/>
      <c r="K89" s="5"/>
      <c r="L89" s="5"/>
      <c r="M89" s="5"/>
      <c r="N89" s="5"/>
      <c r="O89" s="64"/>
    </row>
    <row r="90" spans="2:15" ht="14.4" x14ac:dyDescent="0.3">
      <c r="B90" s="16"/>
      <c r="C90" s="27" t="s">
        <v>155</v>
      </c>
      <c r="D90" s="27" t="s">
        <v>205</v>
      </c>
      <c r="E90" s="19"/>
      <c r="F90" s="19"/>
      <c r="G90" s="19" t="str">
        <f>IF(VLOOKUP($I$90,'Doc Load_Evaluatie 2'!$B$49:$C$600,2,FALSE),"x","")</f>
        <v/>
      </c>
      <c r="H90" s="19"/>
      <c r="I90" t="s">
        <v>206</v>
      </c>
      <c r="J90" s="5"/>
      <c r="K90" s="5"/>
      <c r="L90" s="5"/>
      <c r="M90" s="5"/>
      <c r="N90" s="5"/>
      <c r="O90" s="64"/>
    </row>
    <row r="91" spans="2:15" ht="14.4" x14ac:dyDescent="0.3">
      <c r="B91" s="16"/>
      <c r="C91" s="27" t="s">
        <v>207</v>
      </c>
      <c r="D91" s="27" t="s">
        <v>208</v>
      </c>
      <c r="E91" s="19"/>
      <c r="F91" s="19"/>
      <c r="G91" s="19" t="str">
        <f>IF(VLOOKUP($I$91,'Doc Load_Evaluatie 2'!$B$49:$C$600,2,FALSE),"x","")</f>
        <v/>
      </c>
      <c r="H91" s="19"/>
      <c r="I91" t="s">
        <v>209</v>
      </c>
      <c r="J91" s="5"/>
      <c r="K91" s="5"/>
      <c r="L91" s="5"/>
      <c r="M91" s="5"/>
      <c r="N91" s="5"/>
      <c r="O91" s="64"/>
    </row>
    <row r="92" spans="2:15" x14ac:dyDescent="0.3">
      <c r="B92" s="16"/>
      <c r="C92" s="17" t="s">
        <v>210</v>
      </c>
      <c r="D92" s="17" t="s">
        <v>211</v>
      </c>
      <c r="E92" s="19" t="s">
        <v>24</v>
      </c>
      <c r="F92" s="19" t="s">
        <v>202</v>
      </c>
      <c r="G92" s="19">
        <f>IF(VLOOKUP(C92,'Doc Load_Evaluatie 2'!$B$49:$C$386,2,FALSE)=TRUE,1, 0)</f>
        <v>0</v>
      </c>
      <c r="H92" s="19" t="str">
        <f>IF(VLOOKUP(C92,'Doc Load_Evaluatie 2'!$B$49:$C$386,2,FALSE)=TRUE,Bron!B7,Bron!B8)</f>
        <v>Niet voldaan</v>
      </c>
      <c r="M92" s="5"/>
      <c r="N92" s="5"/>
      <c r="O92" s="64"/>
    </row>
    <row r="93" spans="2:15" s="60" customFormat="1" x14ac:dyDescent="0.3">
      <c r="I93" s="64"/>
      <c r="J93" s="64"/>
      <c r="K93" s="64"/>
      <c r="L93" s="64"/>
      <c r="M93" s="64"/>
      <c r="N93" s="64"/>
      <c r="O93" s="64"/>
    </row>
    <row r="94" spans="2:15" x14ac:dyDescent="0.3">
      <c r="B94" s="12" t="s">
        <v>212</v>
      </c>
      <c r="C94" s="102" t="s">
        <v>213</v>
      </c>
      <c r="D94" s="103"/>
      <c r="E94" s="103"/>
      <c r="F94" s="103" t="s">
        <v>97</v>
      </c>
      <c r="G94" s="103"/>
      <c r="H94" s="104"/>
      <c r="I94" s="5"/>
      <c r="J94" s="5"/>
      <c r="K94" s="5"/>
      <c r="L94" s="5"/>
      <c r="M94" s="5"/>
      <c r="N94" s="5"/>
      <c r="O94" s="64"/>
    </row>
    <row r="95" spans="2:15" x14ac:dyDescent="0.3">
      <c r="B95" s="16"/>
      <c r="C95" s="16" t="s">
        <v>214</v>
      </c>
      <c r="D95" s="16" t="s">
        <v>215</v>
      </c>
      <c r="E95" s="19" t="s">
        <v>24</v>
      </c>
      <c r="F95" s="19"/>
      <c r="G95" s="19">
        <f>IF(OR(G96="x",G97="x"),1,0)</f>
        <v>0</v>
      </c>
      <c r="H95" s="19" t="str">
        <f>IF(G95=1,Bron!$B$7,Bron!$B$8)</f>
        <v>Niet voldaan</v>
      </c>
      <c r="I95" s="5"/>
      <c r="J95" s="5"/>
      <c r="K95" s="5"/>
      <c r="L95" s="5"/>
      <c r="M95" s="5"/>
      <c r="N95" s="5"/>
      <c r="O95" s="64"/>
    </row>
    <row r="96" spans="2:15" ht="14.4" x14ac:dyDescent="0.3">
      <c r="B96" s="16"/>
      <c r="C96" s="25" t="s">
        <v>142</v>
      </c>
      <c r="D96" s="25" t="s">
        <v>215</v>
      </c>
      <c r="E96" s="19"/>
      <c r="F96" s="19" t="s">
        <v>216</v>
      </c>
      <c r="G96" s="19" t="str">
        <f>IF(VLOOKUP($I$96,'Doc Load_Evaluatie 2'!$B$49:$C$724,2,FALSE)=TRUE, "x",IF(VLOOKUP($J$96,'Doc Load_Evaluatie 2'!$B$49:$C$724,2,FALSE)=TRUE,0,IF(VLOOKUP($K$96,'Doc Load_Evaluatie 2'!$B$49:$C$724,2,FALSE)=TRUE,0,"")))</f>
        <v/>
      </c>
      <c r="H96" s="19" t="str">
        <f>IF(VLOOKUP(I96,'Doc Load_Evaluatie 2'!$B$49:$C$724,2,FALSE)=TRUE, Bron!$B$2,IF(VLOOKUP(J96,'Doc Load_Evaluatie 2'!$B$49:$C$724,2,FALSE)=TRUE,Bron!$B$8,IF(VLOOKUP(K96,'Doc Load_Evaluatie 2'!$B$49:$C$724,2,FALSE)=TRUE,Bron!$B$8,"")))</f>
        <v/>
      </c>
      <c r="I96" t="s">
        <v>217</v>
      </c>
      <c r="J96" t="s">
        <v>218</v>
      </c>
      <c r="K96" t="s">
        <v>219</v>
      </c>
      <c r="L96" s="5"/>
      <c r="M96" s="5"/>
      <c r="N96" s="5"/>
      <c r="O96" s="64"/>
    </row>
    <row r="97" spans="2:15" x14ac:dyDescent="0.3">
      <c r="B97" s="16"/>
      <c r="C97" s="25" t="s">
        <v>155</v>
      </c>
      <c r="D97" s="25" t="s">
        <v>220</v>
      </c>
      <c r="E97" s="19"/>
      <c r="F97" s="19" t="s">
        <v>25</v>
      </c>
      <c r="G97" s="19" t="str">
        <f>IF(VLOOKUP(I97,'Doc Load_Evaluatie 2'!$B$49:$C$386,2,FALSE)=TRUE,"x", "")</f>
        <v/>
      </c>
      <c r="H97" s="19" t="str">
        <f>IF(VLOOKUP(I97,'Doc Load_Evaluatie 2'!$B$49:$C$386,2,FALSE)=TRUE,Bron!B7,"")</f>
        <v/>
      </c>
      <c r="I97" s="5" t="s">
        <v>221</v>
      </c>
      <c r="J97" s="5"/>
      <c r="K97" s="5"/>
      <c r="L97" s="5"/>
      <c r="M97" s="5"/>
      <c r="N97" s="5"/>
      <c r="O97" s="64"/>
    </row>
    <row r="98" spans="2:15" ht="14.4" x14ac:dyDescent="0.3">
      <c r="B98" s="16"/>
      <c r="C98" s="16" t="s">
        <v>222</v>
      </c>
      <c r="D98" s="16" t="s">
        <v>223</v>
      </c>
      <c r="E98" s="19" t="s">
        <v>84</v>
      </c>
      <c r="F98" s="19" t="s">
        <v>77</v>
      </c>
      <c r="G98" s="19">
        <f>IF(OR(H98=Bron!$B$2,H98=Bron!$B$3),1,0)</f>
        <v>0</v>
      </c>
      <c r="H98" s="19" t="str">
        <f>IF(VLOOKUP(I98,'Doc Load_Evaluatie 2'!$B$49:$C$724,2,FALSE)=TRUE, Bron!$B$2,IF(VLOOKUP(J98,'Doc Load_Evaluatie 2'!$B$49:$C$724,2,FALSE)=TRUE,Bron!$B$3,IF(VLOOKUP(K98,'Doc Load_Evaluatie 2'!$B$49:$C$724,2,FALSE)=TRUE,Bron!$B$8,"")))</f>
        <v/>
      </c>
      <c r="I98" t="s">
        <v>224</v>
      </c>
      <c r="J98" t="s">
        <v>225</v>
      </c>
      <c r="K98" t="s">
        <v>226</v>
      </c>
      <c r="L98"/>
      <c r="M98" s="5"/>
      <c r="N98" s="5"/>
      <c r="O98" s="64"/>
    </row>
    <row r="99" spans="2:15" x14ac:dyDescent="0.3">
      <c r="B99" s="16"/>
      <c r="C99" s="16" t="s">
        <v>228</v>
      </c>
      <c r="D99" s="16" t="s">
        <v>229</v>
      </c>
      <c r="E99" s="19" t="s">
        <v>84</v>
      </c>
      <c r="F99" s="19" t="s">
        <v>25</v>
      </c>
      <c r="G99" s="19">
        <f>IF(VLOOKUP(C99,'Doc Load_Evaluatie 2'!$B$49:$C$386,2,FALSE)=TRUE,1, 0)</f>
        <v>0</v>
      </c>
      <c r="H99" s="19" t="str">
        <f>IF(VLOOKUP(C99,'Doc Load_Evaluatie 2'!$B$49:$C$386,2,FALSE)=TRUE,Bron!$B$7,"")</f>
        <v/>
      </c>
      <c r="I99" s="5"/>
      <c r="J99" s="5"/>
      <c r="K99" s="5"/>
      <c r="L99" s="5"/>
      <c r="M99" s="5"/>
      <c r="N99" s="5"/>
      <c r="O99" s="64"/>
    </row>
    <row r="100" spans="2:15" hidden="1" x14ac:dyDescent="0.3">
      <c r="B100" s="16"/>
      <c r="C100" s="1" t="s">
        <v>29</v>
      </c>
      <c r="D100" s="17" t="s">
        <v>230</v>
      </c>
      <c r="E100" s="19"/>
      <c r="F100" s="19"/>
      <c r="G100" s="19" t="str">
        <f>IF(G99=1,"x","")</f>
        <v/>
      </c>
      <c r="H100" s="19"/>
      <c r="I100" s="5" t="s">
        <v>231</v>
      </c>
      <c r="J100" s="5"/>
      <c r="K100" s="5"/>
      <c r="L100" s="5"/>
      <c r="M100" s="5"/>
      <c r="N100" s="5"/>
      <c r="O100" s="64"/>
    </row>
    <row r="101" spans="2:15" hidden="1" x14ac:dyDescent="0.3">
      <c r="B101" s="16"/>
      <c r="C101" s="1" t="s">
        <v>31</v>
      </c>
      <c r="D101" s="17" t="s">
        <v>232</v>
      </c>
      <c r="E101" s="19"/>
      <c r="F101" s="19"/>
      <c r="G101" s="19" t="str">
        <f t="shared" ref="G101:G103" si="0">IF(G100=1,"x","")</f>
        <v/>
      </c>
      <c r="H101" s="19"/>
      <c r="I101" s="5" t="s">
        <v>233</v>
      </c>
      <c r="J101" s="5"/>
      <c r="K101" s="5"/>
      <c r="L101" s="5"/>
      <c r="M101" s="5"/>
      <c r="N101" s="5"/>
      <c r="O101" s="64"/>
    </row>
    <row r="102" spans="2:15" hidden="1" x14ac:dyDescent="0.3">
      <c r="B102" s="16"/>
      <c r="C102" s="1" t="s">
        <v>33</v>
      </c>
      <c r="D102" s="17" t="s">
        <v>234</v>
      </c>
      <c r="E102" s="19"/>
      <c r="F102" s="19"/>
      <c r="G102" s="19" t="str">
        <f t="shared" si="0"/>
        <v/>
      </c>
      <c r="H102" s="19"/>
      <c r="I102" s="5" t="s">
        <v>235</v>
      </c>
      <c r="J102" s="5"/>
      <c r="K102" s="5"/>
      <c r="L102" s="5"/>
      <c r="M102" s="5"/>
      <c r="N102" s="5"/>
      <c r="O102" s="64"/>
    </row>
    <row r="103" spans="2:15" hidden="1" x14ac:dyDescent="0.3">
      <c r="B103" s="16"/>
      <c r="C103" s="1" t="s">
        <v>236</v>
      </c>
      <c r="D103" s="17" t="s">
        <v>237</v>
      </c>
      <c r="E103" s="19"/>
      <c r="F103" s="19"/>
      <c r="G103" s="19" t="str">
        <f t="shared" si="0"/>
        <v/>
      </c>
      <c r="H103" s="19"/>
      <c r="I103" s="5" t="s">
        <v>238</v>
      </c>
      <c r="J103" s="5"/>
      <c r="K103" s="5"/>
      <c r="L103" s="5"/>
      <c r="M103" s="5"/>
      <c r="N103" s="5"/>
      <c r="O103" s="64"/>
    </row>
    <row r="104" spans="2:15" x14ac:dyDescent="0.3">
      <c r="B104" s="16"/>
      <c r="C104" s="16" t="s">
        <v>239</v>
      </c>
      <c r="D104" s="16" t="s">
        <v>240</v>
      </c>
      <c r="E104" s="19" t="s">
        <v>84</v>
      </c>
      <c r="F104" s="19" t="s">
        <v>25</v>
      </c>
      <c r="G104" s="19">
        <f>IF(VLOOKUP(C104,'Doc Load_Evaluatie 2'!$B$49:$C$386,2,FALSE)=TRUE,1, 0)</f>
        <v>0</v>
      </c>
      <c r="H104" s="19" t="str">
        <f>IF(VLOOKUP(C104,'Doc Load_Evaluatie 2'!$B$49:$C$386,2,FALSE)=TRUE,Bron!$B$7,"")</f>
        <v/>
      </c>
      <c r="I104" s="5"/>
      <c r="J104" s="5"/>
      <c r="K104" s="5"/>
      <c r="L104" s="5"/>
      <c r="M104" s="5"/>
      <c r="N104" s="5"/>
      <c r="O104" s="64"/>
    </row>
    <row r="105" spans="2:15" x14ac:dyDescent="0.3">
      <c r="B105" s="16"/>
      <c r="C105" s="16" t="s">
        <v>241</v>
      </c>
      <c r="D105" s="16" t="s">
        <v>242</v>
      </c>
      <c r="E105" s="19" t="s">
        <v>84</v>
      </c>
      <c r="F105" s="19" t="s">
        <v>25</v>
      </c>
      <c r="G105" s="19">
        <f>IF(VLOOKUP(C105,'Doc Load_Evaluatie 2'!$B$49:$C$386,2,FALSE)=TRUE,1, 0)</f>
        <v>0</v>
      </c>
      <c r="H105" s="19" t="str">
        <f>IF(VLOOKUP(C105,'Doc Load_Evaluatie 2'!$B$49:$C$386,2,FALSE)=TRUE,Bron!$B$7,"")</f>
        <v/>
      </c>
      <c r="I105" s="5"/>
      <c r="J105" s="5"/>
      <c r="K105" s="5"/>
      <c r="L105" s="5"/>
      <c r="M105" s="5"/>
      <c r="N105" s="5"/>
      <c r="O105" s="64"/>
    </row>
    <row r="106" spans="2:15" x14ac:dyDescent="0.3">
      <c r="B106" s="16"/>
      <c r="C106" s="16" t="s">
        <v>243</v>
      </c>
      <c r="D106" s="16" t="s">
        <v>244</v>
      </c>
      <c r="E106" s="19" t="s">
        <v>84</v>
      </c>
      <c r="F106" s="19" t="s">
        <v>25</v>
      </c>
      <c r="G106" s="19">
        <f>IF(VLOOKUP(C106,'Doc Load_Evaluatie 2'!$B$49:$C$386,2,FALSE)=TRUE,1, 0)</f>
        <v>0</v>
      </c>
      <c r="H106" s="19" t="str">
        <f>IF(VLOOKUP(C106,'Doc Load_Evaluatie 2'!$B$49:$C$386,2,FALSE)=TRUE,Bron!$B$7,"")</f>
        <v/>
      </c>
      <c r="I106" s="5"/>
      <c r="J106" s="5"/>
      <c r="K106" s="5"/>
      <c r="L106" s="5"/>
      <c r="M106" s="5"/>
      <c r="N106" s="5"/>
      <c r="O106" s="64"/>
    </row>
    <row r="107" spans="2:15" x14ac:dyDescent="0.3">
      <c r="B107" s="16"/>
      <c r="C107" s="16" t="s">
        <v>245</v>
      </c>
      <c r="D107" s="16" t="s">
        <v>246</v>
      </c>
      <c r="E107" s="19" t="s">
        <v>84</v>
      </c>
      <c r="F107" s="19" t="s">
        <v>25</v>
      </c>
      <c r="G107" s="19" cm="1">
        <f t="array" ref="G107">IF(SUMPRODUCT(-(G108:G110&lt;&gt;""))=0,0,1)</f>
        <v>0</v>
      </c>
      <c r="H107" s="19" t="str">
        <f>IF('Bijlage3_Evaluatie 2'!G107=1,Bron!$B$7,"")</f>
        <v/>
      </c>
      <c r="I107" s="5"/>
      <c r="J107" s="5"/>
      <c r="K107" s="5"/>
      <c r="L107" s="5"/>
      <c r="M107" s="5"/>
      <c r="N107" s="5"/>
      <c r="O107" s="64"/>
    </row>
    <row r="108" spans="2:15" x14ac:dyDescent="0.3">
      <c r="B108" s="16"/>
      <c r="C108" s="1" t="s">
        <v>29</v>
      </c>
      <c r="D108" s="17" t="s">
        <v>247</v>
      </c>
      <c r="E108" s="28"/>
      <c r="F108" s="28"/>
      <c r="G108" s="19" t="str">
        <f>IF(VLOOKUP(I108,'Doc Load_Evaluatie 2'!$B$49:$C$600,2,FALSE),"x","")</f>
        <v/>
      </c>
      <c r="H108" s="28"/>
      <c r="I108" s="5" t="s">
        <v>248</v>
      </c>
      <c r="J108" s="5"/>
      <c r="K108" s="5"/>
      <c r="L108" s="5"/>
      <c r="M108" s="5"/>
      <c r="N108" s="5"/>
      <c r="O108" s="64"/>
    </row>
    <row r="109" spans="2:15" x14ac:dyDescent="0.3">
      <c r="B109" s="16"/>
      <c r="C109" s="1" t="s">
        <v>31</v>
      </c>
      <c r="D109" s="17" t="s">
        <v>249</v>
      </c>
      <c r="E109" s="28"/>
      <c r="F109" s="28"/>
      <c r="G109" s="19" t="str">
        <f>IF(VLOOKUP(I109,'Doc Load_Evaluatie 2'!$B$49:$C$600,2,FALSE),"x","")</f>
        <v/>
      </c>
      <c r="H109" s="28"/>
      <c r="I109" s="5" t="s">
        <v>250</v>
      </c>
      <c r="J109" s="5"/>
      <c r="K109" s="5"/>
      <c r="L109" s="5"/>
      <c r="M109" s="5"/>
      <c r="N109" s="5"/>
      <c r="O109" s="64"/>
    </row>
    <row r="110" spans="2:15" x14ac:dyDescent="0.3">
      <c r="B110" s="16"/>
      <c r="C110" s="1" t="s">
        <v>33</v>
      </c>
      <c r="D110" s="17" t="s">
        <v>251</v>
      </c>
      <c r="E110" s="28"/>
      <c r="F110" s="28"/>
      <c r="G110" s="19" t="str">
        <f>IF(VLOOKUP(I110,'Doc Load_Evaluatie 2'!$B$49:$C$600,2,FALSE),"x","")</f>
        <v/>
      </c>
      <c r="H110" s="28"/>
      <c r="I110" s="5" t="s">
        <v>252</v>
      </c>
      <c r="J110" s="5"/>
      <c r="K110" s="5"/>
      <c r="L110" s="5"/>
      <c r="M110" s="5"/>
      <c r="N110" s="5"/>
      <c r="O110" s="64"/>
    </row>
    <row r="111" spans="2:15" x14ac:dyDescent="0.3">
      <c r="B111" s="16"/>
      <c r="C111" s="16" t="s">
        <v>253</v>
      </c>
      <c r="D111" s="16" t="s">
        <v>254</v>
      </c>
      <c r="E111" s="19"/>
      <c r="F111" s="19"/>
      <c r="G111" s="19">
        <f>IF(G112=1,1,0)</f>
        <v>0</v>
      </c>
      <c r="H111" s="19" t="str">
        <f>IF(G111=1,Bron!$B$7,"")</f>
        <v/>
      </c>
      <c r="I111" s="5"/>
      <c r="J111" s="5"/>
      <c r="K111" s="5"/>
      <c r="L111" s="5"/>
      <c r="M111" s="5"/>
      <c r="N111" s="5"/>
      <c r="O111" s="64"/>
    </row>
    <row r="112" spans="2:15" x14ac:dyDescent="0.3">
      <c r="B112" s="16"/>
      <c r="C112" s="1" t="s">
        <v>29</v>
      </c>
      <c r="D112" s="17" t="s">
        <v>255</v>
      </c>
      <c r="E112" s="1" t="s">
        <v>24</v>
      </c>
      <c r="F112" s="1" t="s">
        <v>202</v>
      </c>
      <c r="G112" s="19">
        <f>IF(VLOOKUP(I112,'Doc Load_Evaluatie 2'!$B$49:$C$386,2,FALSE)=TRUE,1, 0)</f>
        <v>0</v>
      </c>
      <c r="H112" s="19" t="str">
        <f>IF(VLOOKUP(I112,'Doc Load_Evaluatie 2'!$B$49:$C$386,2,FALSE)=TRUE,Bron!$B$7,"Niet voldaan")</f>
        <v>Niet voldaan</v>
      </c>
      <c r="I112" s="5" t="s">
        <v>256</v>
      </c>
      <c r="J112" s="5"/>
      <c r="K112" s="5"/>
      <c r="L112" s="5"/>
      <c r="M112" s="5"/>
      <c r="N112" s="5"/>
      <c r="O112" s="64"/>
    </row>
    <row r="113" spans="2:15" x14ac:dyDescent="0.3">
      <c r="B113" s="16"/>
      <c r="C113" s="1" t="s">
        <v>31</v>
      </c>
      <c r="D113" s="17" t="s">
        <v>257</v>
      </c>
      <c r="E113" s="1" t="s">
        <v>84</v>
      </c>
      <c r="F113" s="1" t="s">
        <v>25</v>
      </c>
      <c r="G113" s="19">
        <f>IF(VLOOKUP(I113,'Doc Load_Evaluatie 2'!$B$49:$C$386,2,FALSE)=TRUE,1, 0)</f>
        <v>0</v>
      </c>
      <c r="H113" s="19" t="str">
        <f>IF(VLOOKUP(I113,'Doc Load_Evaluatie 2'!$B$49:$C$386,2,FALSE)=TRUE,Bron!$B$7,"")</f>
        <v/>
      </c>
      <c r="I113" s="5" t="s">
        <v>258</v>
      </c>
      <c r="J113" s="5"/>
      <c r="K113" s="5"/>
      <c r="L113" s="5"/>
      <c r="M113" s="5"/>
      <c r="N113" s="5"/>
      <c r="O113" s="64"/>
    </row>
    <row r="114" spans="2:15" x14ac:dyDescent="0.3">
      <c r="B114" s="16"/>
      <c r="C114" s="1" t="s">
        <v>33</v>
      </c>
      <c r="D114" s="17" t="s">
        <v>259</v>
      </c>
      <c r="E114" s="1" t="s">
        <v>84</v>
      </c>
      <c r="F114" s="1" t="s">
        <v>25</v>
      </c>
      <c r="G114" s="19">
        <f>IF(VLOOKUP(I114,'Doc Load_Evaluatie 2'!$B$49:$C$386,2,FALSE)=TRUE,1, 0)</f>
        <v>0</v>
      </c>
      <c r="H114" s="19" t="str">
        <f>IF(VLOOKUP(I114,'Doc Load_Evaluatie 2'!$B$49:$C$386,2,FALSE)=TRUE,Bron!$B$7,"")</f>
        <v/>
      </c>
      <c r="I114" s="5" t="s">
        <v>260</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261</v>
      </c>
      <c r="C116" s="102" t="s">
        <v>262</v>
      </c>
      <c r="D116" s="103"/>
      <c r="E116" s="103"/>
      <c r="F116" s="103"/>
      <c r="G116" s="103"/>
      <c r="H116" s="104"/>
      <c r="I116" s="5"/>
      <c r="J116" s="5"/>
      <c r="K116" s="5"/>
      <c r="L116" s="5"/>
      <c r="M116" s="5"/>
      <c r="N116" s="5"/>
      <c r="O116" s="64"/>
    </row>
    <row r="117" spans="2:15" x14ac:dyDescent="0.3">
      <c r="B117" s="16"/>
      <c r="C117" s="17" t="s">
        <v>263</v>
      </c>
      <c r="D117" s="17" t="s">
        <v>264</v>
      </c>
      <c r="E117" s="1" t="s">
        <v>559</v>
      </c>
      <c r="F117" s="1"/>
      <c r="G117" s="19">
        <f>IF(VLOOKUP(C117,'Doc Load_Evaluatie 2'!$B$49:$C$386,2,FALSE)=TRUE,1, 0)</f>
        <v>0</v>
      </c>
      <c r="H117" s="19" t="str">
        <f>IF(VLOOKUP(C117,'Doc Load_Evaluatie 2'!$B$49:$C$386,2,FALSE)=TRUE,Bron!$B$7,"")</f>
        <v/>
      </c>
      <c r="I117" s="5"/>
      <c r="J117" s="5"/>
      <c r="K117" s="5"/>
      <c r="L117" s="5"/>
      <c r="M117" s="5"/>
      <c r="N117" s="5"/>
      <c r="O117" s="64"/>
    </row>
    <row r="118" spans="2:15" ht="14.4" x14ac:dyDescent="0.3">
      <c r="B118" s="16"/>
      <c r="C118" s="17" t="s">
        <v>265</v>
      </c>
      <c r="D118" s="17" t="s">
        <v>266</v>
      </c>
      <c r="E118" s="1" t="s">
        <v>267</v>
      </c>
      <c r="F118" s="1" t="s">
        <v>191</v>
      </c>
      <c r="G118" s="19">
        <f>IF(H118=Bron!$B$2,1,0)</f>
        <v>0</v>
      </c>
      <c r="H118" s="19" t="str">
        <f>IF(VLOOKUP(I118,'Doc Load_Evaluatie 2'!$B$49:$C$724,2,FALSE)=TRUE, Bron!$B$2,IF(VLOOKUP(J118,'Doc Load_Evaluatie 2'!$B$49:$C$724,2,FALSE)=TRUE,Bron!$B$8,IF(VLOOKUP(K118,'Doc Load_Evaluatie 2'!$B$49:$C$724,2,FALSE)=TRUE,Bron!$B$8,"")))</f>
        <v/>
      </c>
      <c r="I118" t="s">
        <v>268</v>
      </c>
      <c r="J118" t="s">
        <v>269</v>
      </c>
      <c r="K118" t="s">
        <v>270</v>
      </c>
      <c r="L118" s="5"/>
      <c r="M118" s="5"/>
      <c r="N118" s="5"/>
      <c r="O118" s="64"/>
    </row>
    <row r="119" spans="2:15" x14ac:dyDescent="0.3">
      <c r="B119" s="16"/>
      <c r="C119" s="17" t="s">
        <v>271</v>
      </c>
      <c r="D119" s="17" t="s">
        <v>272</v>
      </c>
      <c r="E119" s="1" t="s">
        <v>267</v>
      </c>
      <c r="F119" s="1" t="s">
        <v>25</v>
      </c>
      <c r="G119" s="19">
        <f>IF(VLOOKUP(C119,'Doc Load_Evaluatie 2'!$B$49:$C$386,2,FALSE)=TRUE,1, 0)</f>
        <v>0</v>
      </c>
      <c r="H119" s="19" t="str">
        <f>IF(VLOOKUP(C119,'Doc Load_Evaluatie 2'!$B$49:$C$386,2,FALSE)=TRUE,Bron!$B$7,"")</f>
        <v/>
      </c>
      <c r="I119" s="5"/>
      <c r="J119" s="5"/>
      <c r="K119" s="5"/>
      <c r="L119" s="5"/>
      <c r="M119" s="5"/>
      <c r="N119" s="5"/>
      <c r="O119" s="64"/>
    </row>
    <row r="120" spans="2:15" x14ac:dyDescent="0.3">
      <c r="B120" s="16"/>
      <c r="C120" s="16" t="s">
        <v>273</v>
      </c>
      <c r="D120" s="16" t="s">
        <v>274</v>
      </c>
      <c r="E120" s="19" t="s">
        <v>267</v>
      </c>
      <c r="F120" s="19" t="s">
        <v>25</v>
      </c>
      <c r="G120" s="19">
        <f>IF(VLOOKUP(C120,'Doc Load_Evaluatie 2'!$B$49:$C$386,2,FALSE)=TRUE,1, 0)</f>
        <v>0</v>
      </c>
      <c r="H120" s="19" t="str">
        <f>IF(VLOOKUP(C120,'Doc Load_Evaluatie 2'!$B$49:$C$386,2,FALSE)=TRUE,Bron!$B$7,"")</f>
        <v/>
      </c>
      <c r="I120" s="5"/>
      <c r="J120" s="5"/>
      <c r="K120" s="5"/>
      <c r="L120" s="5"/>
      <c r="M120" s="5"/>
      <c r="N120" s="5"/>
      <c r="O120" s="64"/>
    </row>
    <row r="121" spans="2:15" s="60" customFormat="1" x14ac:dyDescent="0.3">
      <c r="E121" s="63"/>
      <c r="F121" s="63"/>
      <c r="G121" s="74" t="s">
        <v>560</v>
      </c>
      <c r="H121" s="63"/>
      <c r="I121" s="64"/>
      <c r="J121" s="64"/>
      <c r="K121" s="64"/>
      <c r="L121" s="64"/>
      <c r="M121" s="64"/>
      <c r="N121" s="64"/>
      <c r="O121" s="64"/>
    </row>
    <row r="122" spans="2:15" x14ac:dyDescent="0.3">
      <c r="B122" s="12" t="s">
        <v>275</v>
      </c>
      <c r="C122" s="102" t="s">
        <v>276</v>
      </c>
      <c r="D122" s="103"/>
      <c r="E122" s="103"/>
      <c r="F122" s="103"/>
      <c r="G122" s="103"/>
      <c r="H122" s="104"/>
      <c r="I122" s="5"/>
      <c r="J122" s="5"/>
      <c r="K122" s="5"/>
      <c r="L122" s="5"/>
      <c r="M122" s="5"/>
      <c r="N122" s="5"/>
      <c r="O122" s="64"/>
    </row>
    <row r="123" spans="2:15" ht="14.4" x14ac:dyDescent="0.3">
      <c r="B123" s="16"/>
      <c r="C123" s="16" t="s">
        <v>277</v>
      </c>
      <c r="D123" s="16" t="s">
        <v>278</v>
      </c>
      <c r="E123" s="19" t="s">
        <v>24</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279</v>
      </c>
      <c r="J123" t="s">
        <v>280</v>
      </c>
      <c r="K123" t="s">
        <v>281</v>
      </c>
      <c r="L123" s="5"/>
      <c r="M123" s="5"/>
      <c r="N123" s="5"/>
      <c r="O123" s="64"/>
    </row>
    <row r="124" spans="2:15" ht="14.4" x14ac:dyDescent="0.3">
      <c r="B124" s="16"/>
      <c r="C124" s="19" t="s">
        <v>29</v>
      </c>
      <c r="D124" s="16" t="s">
        <v>282</v>
      </c>
      <c r="E124" s="19"/>
      <c r="F124" s="19"/>
      <c r="G124" s="1" t="str">
        <f>IF(OR(VLOOKUP(I124,'Doc Load_Evaluatie 2'!$B$49:$C$600,2,FALSE)=TRUE,VLOOKUP(J124,'Doc Load_Evaluatie 2'!$B$49:$C$600,2,FALSE)=TRUE),"x","")</f>
        <v/>
      </c>
      <c r="H124" s="2"/>
      <c r="I124" t="s">
        <v>283</v>
      </c>
      <c r="J124" t="s">
        <v>284</v>
      </c>
      <c r="K124" s="5"/>
      <c r="L124" s="5"/>
      <c r="M124" s="5"/>
      <c r="N124" s="5"/>
      <c r="O124" s="64"/>
    </row>
    <row r="125" spans="2:15" ht="14.4" x14ac:dyDescent="0.3">
      <c r="B125" s="16"/>
      <c r="C125" s="19" t="s">
        <v>31</v>
      </c>
      <c r="D125" s="16" t="s">
        <v>223</v>
      </c>
      <c r="E125" s="19"/>
      <c r="F125" s="19"/>
      <c r="G125" s="1" t="str">
        <f>IF(OR(VLOOKUP(I125,'Doc Load_Evaluatie 2'!$B$49:$C$600,2,FALSE)=TRUE,VLOOKUP(J125,'Doc Load_Evaluatie 2'!$B$49:$C$600,2,FALSE)=TRUE),"x","")</f>
        <v/>
      </c>
      <c r="H125" s="2"/>
      <c r="I125" t="s">
        <v>285</v>
      </c>
      <c r="J125" t="s">
        <v>286</v>
      </c>
      <c r="K125" s="5"/>
      <c r="L125" s="5"/>
      <c r="M125" s="5"/>
      <c r="N125" s="5"/>
      <c r="O125" s="64"/>
    </row>
    <row r="126" spans="2:15" ht="14.4" x14ac:dyDescent="0.3">
      <c r="B126" s="16"/>
      <c r="C126" s="19" t="s">
        <v>33</v>
      </c>
      <c r="D126" s="16" t="s">
        <v>287</v>
      </c>
      <c r="E126" s="19"/>
      <c r="F126" s="19"/>
      <c r="G126" s="1" t="str">
        <f>IF(OR(VLOOKUP(I126,'Doc Load_Evaluatie 2'!$B$49:$C$600,2,FALSE)=TRUE,VLOOKUP(J126,'Doc Load_Evaluatie 2'!$B$49:$C$600,2,FALSE)=TRUE),"x","")</f>
        <v/>
      </c>
      <c r="H126" s="2"/>
      <c r="I126" t="s">
        <v>288</v>
      </c>
      <c r="J126" t="s">
        <v>289</v>
      </c>
      <c r="K126" t="s">
        <v>290</v>
      </c>
      <c r="L126" s="5"/>
      <c r="M126" s="5"/>
      <c r="N126" s="5"/>
      <c r="O126" s="64"/>
    </row>
    <row r="127" spans="2:15" x14ac:dyDescent="0.3">
      <c r="B127" s="16"/>
      <c r="C127" s="19" t="s">
        <v>236</v>
      </c>
      <c r="D127" s="16" t="s">
        <v>291</v>
      </c>
      <c r="E127" s="19"/>
      <c r="F127" s="19"/>
      <c r="G127" s="1" t="str">
        <f>IF(VLOOKUP(K126,'Doc Load_Evaluatie 2'!$B$49:$C$600,2,FALSE)=TRUE,"x","")</f>
        <v/>
      </c>
      <c r="H127" s="2"/>
      <c r="L127" s="5"/>
      <c r="M127" s="5"/>
      <c r="N127" s="5"/>
      <c r="O127" s="64"/>
    </row>
    <row r="128" spans="2:15" ht="14.4" x14ac:dyDescent="0.3">
      <c r="B128" s="16"/>
      <c r="C128" s="19" t="s">
        <v>292</v>
      </c>
      <c r="D128" s="16" t="s">
        <v>293</v>
      </c>
      <c r="E128" s="19"/>
      <c r="F128" s="19"/>
      <c r="G128" s="1" t="str">
        <f>IF(OR(VLOOKUP(I128,'Doc Load_Evaluatie 2'!$B$49:$C$600,2,FALSE)=TRUE,VLOOKUP(J128,'Doc Load_Evaluatie 2'!$B$49:$C$600,2,FALSE)=TRUE),"x","")</f>
        <v/>
      </c>
      <c r="H128" s="2"/>
      <c r="I128" t="s">
        <v>294</v>
      </c>
      <c r="J128" t="s">
        <v>295</v>
      </c>
      <c r="K128" t="s">
        <v>296</v>
      </c>
      <c r="L128" s="5"/>
      <c r="M128" s="5"/>
      <c r="N128" s="5"/>
      <c r="O128" s="64"/>
    </row>
    <row r="129" spans="2:15" x14ac:dyDescent="0.3">
      <c r="B129" s="16"/>
      <c r="C129" s="19" t="s">
        <v>297</v>
      </c>
      <c r="D129" s="16" t="s">
        <v>298</v>
      </c>
      <c r="E129" s="19"/>
      <c r="F129" s="19"/>
      <c r="G129" s="1" t="str">
        <f>IF(VLOOKUP(K128,'Doc Load_Evaluatie 2'!$B$49:$C$600,2,FALSE)=TRUE,"x","")</f>
        <v/>
      </c>
      <c r="H129" s="2"/>
      <c r="I129" s="5"/>
      <c r="J129" s="5"/>
      <c r="K129" s="5"/>
      <c r="L129" s="5"/>
      <c r="M129" s="5"/>
      <c r="N129" s="5"/>
      <c r="O129" s="64"/>
    </row>
    <row r="130" spans="2:15" ht="14.4" x14ac:dyDescent="0.3">
      <c r="B130" s="16"/>
      <c r="C130" s="19" t="s">
        <v>299</v>
      </c>
      <c r="D130" s="16" t="s">
        <v>300</v>
      </c>
      <c r="E130" s="19"/>
      <c r="F130" s="19"/>
      <c r="G130" s="1" t="str">
        <f>IF(OR(VLOOKUP(I130,'Doc Load_Evaluatie 2'!$B$49:$C$600,2,FALSE)=TRUE,VLOOKUP(J130,'Doc Load_Evaluatie 2'!$B$49:$C$600,2,FALSE)=TRUE),"x","")</f>
        <v/>
      </c>
      <c r="H130" s="2"/>
      <c r="I130" t="s">
        <v>301</v>
      </c>
      <c r="J130" t="s">
        <v>302</v>
      </c>
      <c r="K130" s="5"/>
      <c r="L130" s="5"/>
      <c r="M130" s="5"/>
      <c r="N130" s="5"/>
      <c r="O130" s="64"/>
    </row>
    <row r="131" spans="2:15" x14ac:dyDescent="0.3">
      <c r="B131" s="16"/>
      <c r="C131" s="16" t="s">
        <v>303</v>
      </c>
      <c r="D131" s="16" t="s">
        <v>304</v>
      </c>
      <c r="E131" s="19" t="s">
        <v>267</v>
      </c>
      <c r="F131" s="19" t="s">
        <v>25</v>
      </c>
      <c r="G131" s="19">
        <f>IF(VLOOKUP(C131,'Doc Load_Evaluatie 2'!$B$49:$C$386,2,FALSE)=TRUE,1, 0)</f>
        <v>0</v>
      </c>
      <c r="H131" s="19" t="str">
        <f>IF(VLOOKUP(C131,'Doc Load_Evaluatie 2'!$B$49:$C$600,2,FALSE)=TRUE,Bron!$B$7,"")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305</v>
      </c>
      <c r="C133" s="21"/>
      <c r="D133" s="21" t="s">
        <v>306</v>
      </c>
      <c r="E133" s="22">
        <v>19</v>
      </c>
      <c r="F133" s="22"/>
      <c r="G133" s="22">
        <f>G131+G120+G119+G118+G114+G113+G107+G106+G105+G104+G99+G98+G83+G82+G81+G79+G80+G117+G88</f>
        <v>0</v>
      </c>
      <c r="H133" s="22"/>
    </row>
    <row r="134" spans="2:15" x14ac:dyDescent="0.3">
      <c r="B134" s="21"/>
      <c r="C134" s="21"/>
      <c r="D134" s="21" t="s">
        <v>307</v>
      </c>
      <c r="E134" s="22">
        <v>8</v>
      </c>
      <c r="F134" s="22"/>
      <c r="G134" s="22">
        <f>G123+G112+G95+G92+G87+G86+G71+G61</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308</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309</v>
      </c>
      <c r="C139" s="102" t="s">
        <v>310</v>
      </c>
      <c r="D139" s="103"/>
      <c r="E139" s="103"/>
      <c r="F139" s="103" t="s">
        <v>97</v>
      </c>
      <c r="G139" s="103"/>
      <c r="H139" s="104"/>
      <c r="I139" s="5"/>
      <c r="J139" s="5"/>
      <c r="K139" s="5"/>
      <c r="L139" s="5"/>
      <c r="M139" s="5"/>
      <c r="N139" s="5"/>
      <c r="O139" s="64"/>
    </row>
    <row r="140" spans="2:15" ht="14.4" x14ac:dyDescent="0.3">
      <c r="B140" s="16"/>
      <c r="C140" s="16" t="s">
        <v>311</v>
      </c>
      <c r="D140" s="16" t="s">
        <v>310</v>
      </c>
      <c r="E140" s="19" t="s">
        <v>28</v>
      </c>
      <c r="F140" s="19" t="s">
        <v>561</v>
      </c>
      <c r="G140" s="19">
        <f>IF(OR(H140=Bron!$B$2,H140=Bron!$B$3,H140=Bron!$B$4),1,0)</f>
        <v>0</v>
      </c>
      <c r="H140" s="19" t="str">
        <f>IF(VLOOKUP(I141,'Doc Load_Evaluatie 2'!$B$49:$C$724,2,FALSE)=TRUE, Bron!$B$2,IF(VLOOKUP(J141,'Doc Load_Evaluatie 2'!$B$49:$C$724,2,FALSE)=TRUE,Bron!$B$3,IF(VLOOKUP(K141,'Doc Load_Evaluatie 2'!$B$49:$C$724,2,FALSE)=TRUE,Bron!$B$4,IF(VLOOKUP(I142,'Doc Load_Evaluatie 2'!$B$49:$C$724,2,FALSE)=TRUE, Bron!$B$2,IF(VLOOKUP(J142,'Doc Load_Evaluatie 2'!$B$49:$C$724,2,FALSE)=TRUE,Bron!$B$3,IF(VLOOKUP(K142,'Doc Load_Evaluatie 2'!$B$49:$C$724,2,FALSE)=TRUE,Bron!$B$4,IF(VLOOKUP(I143,'Doc Load_Evaluatie 2'!$B$49:$C$724,2,FALSE)=TRUE, Bron!$B$2,IF(VLOOKUP(J143,'Doc Load_Evaluatie 2'!$B$49:$C$724,2,FALSE)=TRUE,Bron!$B$3,IF(VLOOKUP(K143,'Doc Load_Evaluatie 2'!$B$49:$C$724,2,FALSE)=TRUE,Bron!$B$4,IF(VLOOKUP(I140,'Doc Load_Evaluatie 2'!$B$49:$C$724,2,FALSE)=TRUE, Bron!$B$2,IF(VLOOKUP(J140,'Doc Load_Evaluatie 2'!$B$49:$C$724,2,FALSE)=TRUE,Bron!$B$3,IF(VLOOKUP(K140,'Doc Load_Evaluatie 2'!$B$49:$C$724,2,FALSE)=TRUE,Bron!$B$4,"Niet ingevuld"))))))))))))</f>
        <v>Niet ingevuld</v>
      </c>
      <c r="I140" t="s">
        <v>312</v>
      </c>
      <c r="J140" t="s">
        <v>313</v>
      </c>
      <c r="K140" t="s">
        <v>314</v>
      </c>
      <c r="L140" s="5"/>
      <c r="M140" s="5"/>
      <c r="N140" s="5"/>
      <c r="O140" s="64"/>
    </row>
    <row r="141" spans="2:15" ht="14.4" x14ac:dyDescent="0.3">
      <c r="B141" s="16"/>
      <c r="C141" s="16" t="s">
        <v>315</v>
      </c>
      <c r="D141" s="16" t="s">
        <v>316</v>
      </c>
      <c r="E141" s="19" t="s">
        <v>28</v>
      </c>
      <c r="F141" s="19" t="s">
        <v>25</v>
      </c>
      <c r="G141" s="19">
        <f>IF(VLOOKUP(C141,'Doc Load_Evaluatie 2'!$B$49:$C$386,2,FALSE)=TRUE,1, 0)</f>
        <v>0</v>
      </c>
      <c r="H141" s="19" t="str">
        <f>IF(VLOOKUP(C141,'Doc Load_Evaluatie 2'!$B$49:$C$600,2,FALSE)=TRUE,Bron!$B$7,Bron!$B$8)</f>
        <v>Niet voldaan</v>
      </c>
      <c r="I141" t="s">
        <v>317</v>
      </c>
      <c r="J141" t="s">
        <v>318</v>
      </c>
      <c r="K141" t="s">
        <v>319</v>
      </c>
      <c r="L141" s="5"/>
      <c r="M141" s="5"/>
      <c r="N141" s="5"/>
      <c r="O141" s="64"/>
    </row>
    <row r="142" spans="2:15" ht="14.4" x14ac:dyDescent="0.3">
      <c r="B142" s="16"/>
      <c r="C142" s="16" t="s">
        <v>320</v>
      </c>
      <c r="D142" s="16" t="s">
        <v>321</v>
      </c>
      <c r="E142" s="19" t="s">
        <v>267</v>
      </c>
      <c r="F142" s="19" t="s">
        <v>25</v>
      </c>
      <c r="G142" s="19">
        <f>IF(VLOOKUP(C142,'Doc Load_Evaluatie 2'!$B$49:$C$386,2,FALSE)=TRUE,1, 0)</f>
        <v>0</v>
      </c>
      <c r="H142" s="19" t="str">
        <f>IF(VLOOKUP(C142,'Doc Load_Evaluatie 2'!$B$49:$C$600,2,FALSE)=TRUE,Bron!$B$7,"")</f>
        <v/>
      </c>
      <c r="I142" t="s">
        <v>322</v>
      </c>
      <c r="J142" t="s">
        <v>323</v>
      </c>
      <c r="K142" t="s">
        <v>324</v>
      </c>
    </row>
    <row r="143" spans="2:15" s="60" customFormat="1" ht="14.4" x14ac:dyDescent="0.3">
      <c r="E143" s="63"/>
      <c r="F143" s="63"/>
      <c r="G143" s="74" t="s">
        <v>562</v>
      </c>
      <c r="H143" s="63"/>
      <c r="I143" t="s">
        <v>714</v>
      </c>
      <c r="J143" t="s">
        <v>715</v>
      </c>
      <c r="K143" t="s">
        <v>716</v>
      </c>
    </row>
    <row r="144" spans="2:15" x14ac:dyDescent="0.3">
      <c r="B144" s="12" t="s">
        <v>325</v>
      </c>
      <c r="C144" s="102" t="s">
        <v>326</v>
      </c>
      <c r="D144" s="103"/>
      <c r="E144" s="103"/>
      <c r="F144" s="103" t="s">
        <v>97</v>
      </c>
      <c r="G144" s="103"/>
      <c r="H144" s="104"/>
      <c r="I144" s="5"/>
      <c r="J144" s="5"/>
      <c r="K144" s="5"/>
      <c r="L144" s="5"/>
      <c r="M144" s="5"/>
      <c r="N144" s="5"/>
      <c r="O144" s="64"/>
    </row>
    <row r="145" spans="2:15" x14ac:dyDescent="0.3">
      <c r="B145" s="16"/>
      <c r="C145" s="16" t="s">
        <v>327</v>
      </c>
      <c r="D145" s="16" t="s">
        <v>328</v>
      </c>
      <c r="E145" s="19" t="s">
        <v>28</v>
      </c>
      <c r="F145" s="19" t="s">
        <v>25</v>
      </c>
      <c r="G145" s="19">
        <f>IF(VLOOKUP(C145,'Doc Load_Evaluatie 2'!$B$49:$C$386,2,FALSE)=TRUE,1, 0)</f>
        <v>0</v>
      </c>
      <c r="H145" s="19" t="str">
        <f>IF(VLOOKUP(C145,'Doc Load_Evaluatie 2'!$B$49:$C$600,2,FALSE)=TRUE,Bron!$B$7,Bron!$B$8)</f>
        <v>Niet voldaan</v>
      </c>
      <c r="I145" s="5"/>
      <c r="J145" s="5"/>
      <c r="K145" s="5"/>
      <c r="L145" s="5"/>
      <c r="M145" s="5"/>
      <c r="N145" s="5"/>
      <c r="O145" s="64"/>
    </row>
    <row r="146" spans="2:15" ht="14.4" x14ac:dyDescent="0.3">
      <c r="B146" s="16"/>
      <c r="C146" s="16" t="s">
        <v>329</v>
      </c>
      <c r="D146" s="16" t="s">
        <v>330</v>
      </c>
      <c r="E146" s="19" t="s">
        <v>28</v>
      </c>
      <c r="F146" s="19" t="s">
        <v>216</v>
      </c>
      <c r="G146" s="19">
        <f>IF(H146=Bron!$B$2,1,0)</f>
        <v>0</v>
      </c>
      <c r="H146" s="19" t="str">
        <f>IF(VLOOKUP(I146,'Doc Load_Evaluatie 2'!$B$49:$C$724,2,FALSE)=TRUE, Bron!$B$2,IF(VLOOKUP(J146,'Doc Load_Evaluatie 2'!$B$49:$C$724,2,FALSE)=TRUE,Bron!$B$8,IF(VLOOKUP(K146,'Doc Load_Evaluatie 2'!$B$49:$C$724,2,FALSE)=TRUE,Bron!$B$8,"Niet ingevuld")))</f>
        <v>Niet ingevuld</v>
      </c>
      <c r="I146" t="s">
        <v>331</v>
      </c>
      <c r="J146" t="s">
        <v>332</v>
      </c>
      <c r="K146" t="s">
        <v>333</v>
      </c>
      <c r="L146" s="5"/>
      <c r="M146" s="5"/>
      <c r="N146" s="5"/>
      <c r="O146" s="64"/>
    </row>
    <row r="147" spans="2:15" x14ac:dyDescent="0.3">
      <c r="B147" s="16"/>
      <c r="C147" s="16" t="s">
        <v>334</v>
      </c>
      <c r="D147" s="17" t="s">
        <v>335</v>
      </c>
      <c r="E147" s="19" t="s">
        <v>267</v>
      </c>
      <c r="F147" s="19" t="s">
        <v>25</v>
      </c>
      <c r="G147" s="19">
        <f>IF(VLOOKUP(C147,'Doc Load_Evaluatie 2'!$B$49:$C$686,2,FALSE)=TRUE,1, 0)</f>
        <v>0</v>
      </c>
      <c r="H147" s="19" t="str">
        <f>IF(VLOOKUP(C147,'Doc Load_Evaluatie 2'!$B$49:$C$600,2,FALSE)=TRUE,Bron!$B$7,"")</f>
        <v/>
      </c>
      <c r="I147" s="5"/>
      <c r="J147" s="5"/>
      <c r="K147" s="5"/>
      <c r="L147" s="5"/>
      <c r="M147" s="5"/>
      <c r="N147" s="5"/>
      <c r="O147" s="64"/>
    </row>
    <row r="148" spans="2:15" x14ac:dyDescent="0.3">
      <c r="B148" s="16"/>
      <c r="C148" s="16" t="s">
        <v>336</v>
      </c>
      <c r="D148" s="16" t="s">
        <v>337</v>
      </c>
      <c r="E148" s="19" t="s">
        <v>267</v>
      </c>
      <c r="F148" s="19" t="s">
        <v>25</v>
      </c>
      <c r="G148" s="19">
        <f>IF(VLOOKUP(C148,'Doc Load_Evaluatie 2'!$B$49:$C$686,2,FALSE)=TRUE,1, 0)</f>
        <v>0</v>
      </c>
      <c r="H148" s="19" t="str">
        <f>IF(VLOOKUP(C148,'Doc Load_Evaluatie 2'!$B$49:$C$600,2,FALSE)=TRUE,Bron!$B$7,"")</f>
        <v/>
      </c>
      <c r="I148" s="5"/>
      <c r="J148" s="5"/>
      <c r="K148" s="5"/>
      <c r="L148" s="5"/>
      <c r="M148" s="5"/>
      <c r="N148" s="5"/>
      <c r="O148" s="64"/>
    </row>
    <row r="149" spans="2:15" x14ac:dyDescent="0.3">
      <c r="B149" s="16"/>
      <c r="C149" s="16" t="s">
        <v>338</v>
      </c>
      <c r="D149" s="16" t="s">
        <v>339</v>
      </c>
      <c r="E149" s="19" t="s">
        <v>267</v>
      </c>
      <c r="F149" s="19" t="s">
        <v>25</v>
      </c>
      <c r="G149" s="19">
        <f>IF(VLOOKUP(C149,'Doc Load_Evaluatie 2'!$B$49:$C$686,2,FALSE)=TRUE,1, 0)</f>
        <v>0</v>
      </c>
      <c r="H149" s="19" t="str">
        <f>IF(VLOOKUP(C149,'Doc Load_Evaluatie 2'!$B$49:$C$600,2,FALSE)=TRUE,Bron!$B$7,"")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340</v>
      </c>
      <c r="C151" s="105" t="s">
        <v>341</v>
      </c>
      <c r="D151" s="105"/>
      <c r="E151" s="105"/>
      <c r="F151" s="105"/>
      <c r="G151" s="105"/>
      <c r="H151" s="105"/>
      <c r="I151" s="5"/>
      <c r="J151" s="5"/>
      <c r="K151" s="5"/>
      <c r="L151" s="5"/>
      <c r="M151" s="5"/>
      <c r="N151" s="5"/>
      <c r="O151" s="64"/>
    </row>
    <row r="152" spans="2:15" x14ac:dyDescent="0.3">
      <c r="B152" s="16"/>
      <c r="C152" s="16" t="s">
        <v>342</v>
      </c>
      <c r="D152" s="16" t="s">
        <v>343</v>
      </c>
      <c r="E152" s="1" t="s">
        <v>28</v>
      </c>
      <c r="F152" s="1" t="s">
        <v>25</v>
      </c>
      <c r="G152" s="19">
        <f>IF(VLOOKUP(C152,'Doc Load_Evaluatie 2'!$B$49:$C$600,2,FALSE)=TRUE,1, 0)</f>
        <v>0</v>
      </c>
      <c r="H152" s="19" t="str">
        <f>IF(VLOOKUP(C152,'Doc Load_Evaluatie 2'!$B$49:$C$600,2,FALSE)=TRUE,Bron!$B$7,Bron!$B$8)</f>
        <v>Niet voldaan</v>
      </c>
      <c r="I152" s="5"/>
      <c r="J152" s="5"/>
      <c r="K152" s="5"/>
      <c r="L152" s="5"/>
      <c r="M152" s="5"/>
      <c r="N152" s="5"/>
      <c r="O152" s="64"/>
    </row>
    <row r="153" spans="2:15" x14ac:dyDescent="0.3">
      <c r="B153" s="16"/>
      <c r="C153" s="16" t="s">
        <v>344</v>
      </c>
      <c r="D153" s="16" t="s">
        <v>345</v>
      </c>
      <c r="E153" s="1" t="s">
        <v>28</v>
      </c>
      <c r="F153" s="1" t="s">
        <v>25</v>
      </c>
      <c r="G153" s="19">
        <f>IF(VLOOKUP(C153,'Doc Load_Evaluatie 2'!$B$49:$C$600,2,FALSE)=TRUE,1, 0)</f>
        <v>0</v>
      </c>
      <c r="H153" s="19" t="str">
        <f>IF(VLOOKUP(C153,'Doc Load_Evaluatie 2'!$B$49:$C$600,2,FALSE)=TRUE,Bron!$B$7,Bron!$B$8)</f>
        <v>Niet voldaan</v>
      </c>
      <c r="I153" s="5"/>
      <c r="J153" s="5"/>
      <c r="K153" s="5"/>
      <c r="L153" s="5"/>
      <c r="M153" s="5"/>
      <c r="N153" s="5"/>
      <c r="O153" s="64"/>
    </row>
    <row r="154" spans="2:15" x14ac:dyDescent="0.3">
      <c r="B154" s="16"/>
      <c r="C154" s="16" t="s">
        <v>346</v>
      </c>
      <c r="D154" s="16" t="s">
        <v>347</v>
      </c>
      <c r="E154" s="1" t="s">
        <v>28</v>
      </c>
      <c r="F154" s="1" t="s">
        <v>25</v>
      </c>
      <c r="G154" s="19">
        <f>IF(VLOOKUP(C154,'Doc Load_Evaluatie 2'!$B$49:$C$600,2,FALSE)=TRUE,1, 0)</f>
        <v>0</v>
      </c>
      <c r="H154" s="19" t="str">
        <f>IF(VLOOKUP(C154,'Doc Load_Evaluatie 2'!$B$49:$C$600,2,FALSE)=TRUE,Bron!$B$7,Bron!$B$8)</f>
        <v>Niet voldaan</v>
      </c>
      <c r="I154" s="5"/>
      <c r="J154" s="5"/>
      <c r="K154" s="5"/>
      <c r="L154" s="5"/>
      <c r="M154" s="5"/>
      <c r="N154" s="5"/>
      <c r="O154" s="64"/>
    </row>
    <row r="155" spans="2:15" x14ac:dyDescent="0.3">
      <c r="B155" s="16"/>
      <c r="C155" s="16" t="s">
        <v>348</v>
      </c>
      <c r="D155" s="16" t="s">
        <v>349</v>
      </c>
      <c r="E155" s="1" t="s">
        <v>28</v>
      </c>
      <c r="F155" s="1" t="s">
        <v>25</v>
      </c>
      <c r="G155" s="19">
        <f>IF(VLOOKUP(C155,'Doc Load_Evaluatie 2'!$B$49:$C$600,2,FALSE)=TRUE,1, 0)</f>
        <v>0</v>
      </c>
      <c r="H155" s="19" t="str">
        <f>IF(VLOOKUP(C155,'Doc Load_Evaluatie 2'!$B$49:$C$600,2,FALSE)=TRUE,Bron!$B$7,Bron!$B$8)</f>
        <v>Niet voldaan</v>
      </c>
      <c r="I155" s="5"/>
      <c r="J155" s="5"/>
      <c r="K155" s="5"/>
      <c r="L155" s="5"/>
      <c r="M155" s="5"/>
      <c r="N155" s="5"/>
      <c r="O155" s="64"/>
    </row>
    <row r="156" spans="2:15" x14ac:dyDescent="0.3">
      <c r="B156" s="16"/>
      <c r="C156" s="16" t="s">
        <v>350</v>
      </c>
      <c r="D156" s="16" t="s">
        <v>351</v>
      </c>
      <c r="E156" s="1" t="s">
        <v>28</v>
      </c>
      <c r="F156" s="1" t="s">
        <v>25</v>
      </c>
      <c r="G156" s="19">
        <f>IF(VLOOKUP(C156,'Doc Load_Evaluatie 2'!$B$49:$C$600,2,FALSE)=TRUE,1, 0)</f>
        <v>0</v>
      </c>
      <c r="H156" s="19" t="str">
        <f>IF(VLOOKUP(C156,'Doc Load_Evaluatie 2'!$B$49:$C$600,2,FALSE)=TRUE,Bron!$B$7,Bron!$B$8)</f>
        <v>Niet voldaan</v>
      </c>
      <c r="I156" s="5"/>
      <c r="J156" s="5"/>
      <c r="K156" s="5"/>
      <c r="L156" s="5"/>
      <c r="M156" s="5"/>
      <c r="N156" s="5"/>
      <c r="O156" s="64"/>
    </row>
    <row r="157" spans="2:15" x14ac:dyDescent="0.3">
      <c r="B157" s="16"/>
      <c r="C157" s="17" t="s">
        <v>352</v>
      </c>
      <c r="D157" s="16" t="s">
        <v>353</v>
      </c>
      <c r="E157" s="1" t="s">
        <v>28</v>
      </c>
      <c r="F157" s="1" t="s">
        <v>25</v>
      </c>
      <c r="G157" s="19">
        <f>IF(VLOOKUP(C157,'Doc Load_Evaluatie 2'!$B$49:$C$600,2,FALSE)=TRUE,1, 0)</f>
        <v>0</v>
      </c>
      <c r="H157" s="19" t="str">
        <f>IF(VLOOKUP(C157,'Doc Load_Evaluatie 2'!$B$49:$C$600,2,FALSE)=TRUE,Bron!$B$7,Bron!$B$8)</f>
        <v>Niet voldaan</v>
      </c>
      <c r="I157" s="5"/>
      <c r="J157" s="5"/>
      <c r="K157" s="5"/>
      <c r="L157" s="5"/>
      <c r="M157" s="5"/>
      <c r="N157" s="5"/>
      <c r="O157" s="64"/>
    </row>
    <row r="158" spans="2:15" x14ac:dyDescent="0.3">
      <c r="B158" s="16"/>
      <c r="C158" s="17" t="s">
        <v>354</v>
      </c>
      <c r="D158" s="16" t="s">
        <v>355</v>
      </c>
      <c r="E158" s="1" t="s">
        <v>267</v>
      </c>
      <c r="F158" s="1" t="s">
        <v>25</v>
      </c>
      <c r="G158" s="19">
        <f>IF(VLOOKUP(C158,'Doc Load_Evaluatie 2'!$B$49:$C$600,2,FALSE)=TRUE,1, 0)</f>
        <v>0</v>
      </c>
      <c r="H158" s="19" t="str">
        <f>IF(VLOOKUP(C158,'Doc Load_Evaluatie 2'!$B$49:$C$600,2,FALSE)=TRUE,Bron!$B$7,"")</f>
        <v/>
      </c>
      <c r="I158" s="5"/>
      <c r="J158" s="5"/>
      <c r="K158" s="5"/>
      <c r="L158" s="5"/>
      <c r="M158" s="5"/>
      <c r="N158" s="5"/>
      <c r="O158" s="64"/>
    </row>
    <row r="159" spans="2:15" x14ac:dyDescent="0.3">
      <c r="B159" s="16"/>
      <c r="C159" s="17" t="s">
        <v>356</v>
      </c>
      <c r="D159" s="16" t="s">
        <v>357</v>
      </c>
      <c r="E159" s="19" t="s">
        <v>24</v>
      </c>
      <c r="F159" s="19" t="s">
        <v>25</v>
      </c>
      <c r="G159" s="19">
        <f>IF(VLOOKUP(C159,'Doc Load_Evaluatie 2'!$B$49:$C$600,2,FALSE)=TRUE,1, 0)</f>
        <v>0</v>
      </c>
      <c r="H159" s="19" t="str">
        <f>IF(VLOOKUP(C159,'Doc Load_Evaluatie 2'!$B$49:$C$600,2,FALSE)=TRUE,Bron!$B$7,Bron!$B$8)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358</v>
      </c>
      <c r="C161" s="105" t="s">
        <v>359</v>
      </c>
      <c r="D161" s="105"/>
      <c r="E161" s="105"/>
      <c r="F161" s="105"/>
      <c r="G161" s="105"/>
      <c r="H161" s="105"/>
      <c r="I161" s="5"/>
      <c r="J161" s="5"/>
      <c r="K161" s="5"/>
      <c r="L161" s="5"/>
      <c r="M161" s="5"/>
      <c r="N161" s="5"/>
      <c r="O161" s="64"/>
    </row>
    <row r="162" spans="2:15" x14ac:dyDescent="0.3">
      <c r="B162" s="16"/>
      <c r="C162" s="16" t="s">
        <v>360</v>
      </c>
      <c r="D162" s="16" t="s">
        <v>361</v>
      </c>
      <c r="E162" s="19" t="s">
        <v>267</v>
      </c>
      <c r="F162" s="19" t="s">
        <v>202</v>
      </c>
      <c r="G162" s="19">
        <f>IF(VLOOKUP(C162,'Doc Load_Evaluatie 2'!$B$49:$C$600,2,FALSE)=TRUE,1, 0)</f>
        <v>0</v>
      </c>
      <c r="H162" s="19" t="str">
        <f>IF(VLOOKUP(C162,'Doc Load_Evaluatie 2'!$B$49:$C$600,2,FALSE)=TRUE,Bron!$B$7,"")</f>
        <v/>
      </c>
      <c r="I162" s="5"/>
      <c r="J162" s="5"/>
      <c r="K162" s="5"/>
      <c r="L162" s="5"/>
      <c r="M162" s="5"/>
      <c r="N162" s="5"/>
      <c r="O162" s="64"/>
    </row>
    <row r="163" spans="2:15" ht="14.4" x14ac:dyDescent="0.3">
      <c r="B163" s="16"/>
      <c r="C163" s="16" t="s">
        <v>362</v>
      </c>
      <c r="D163" s="16" t="s">
        <v>363</v>
      </c>
      <c r="E163" s="19" t="s">
        <v>28</v>
      </c>
      <c r="F163" s="19" t="s">
        <v>216</v>
      </c>
      <c r="G163" s="19">
        <f>IF(H163=Bron!$B$2,1,0)</f>
        <v>0</v>
      </c>
      <c r="H163" s="19" t="str">
        <f>IF(VLOOKUP(I163,'Doc Load_Evaluatie 2'!$B$49:$C$724,2,FALSE)=TRUE, Bron!$B$2,IF(VLOOKUP(J163,'Doc Load_Evaluatie 2'!$B$49:$C$724,2,FALSE)=TRUE,Bron!$B$8,IF(VLOOKUP(K163,'Doc Load_Evaluatie 2'!$B$49:$C$724,2,FALSE)=TRUE,Bron!$B$8,"Niet ingevuld")))</f>
        <v>Niet ingevuld</v>
      </c>
      <c r="I163" t="s">
        <v>364</v>
      </c>
      <c r="J163" t="s">
        <v>365</v>
      </c>
      <c r="K163" t="s">
        <v>366</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367</v>
      </c>
      <c r="C165" s="105" t="s">
        <v>368</v>
      </c>
      <c r="D165" s="105"/>
      <c r="E165" s="105"/>
      <c r="F165" s="105"/>
      <c r="G165" s="105"/>
      <c r="H165" s="105"/>
      <c r="I165" s="5"/>
      <c r="J165" s="5"/>
      <c r="K165" s="5"/>
      <c r="L165" s="5"/>
      <c r="M165" s="5"/>
      <c r="N165" s="5"/>
      <c r="O165" s="64"/>
    </row>
    <row r="166" spans="2:15" ht="14.4" x14ac:dyDescent="0.3">
      <c r="B166" s="16"/>
      <c r="C166" s="16"/>
      <c r="D166" s="16" t="s">
        <v>368</v>
      </c>
      <c r="E166" s="19" t="s">
        <v>24</v>
      </c>
      <c r="F166" s="19" t="s">
        <v>77</v>
      </c>
      <c r="G166" s="19" cm="1">
        <f t="array" ref="G166">IF(ABS(SUMPRODUCT(-(G167:G169&lt;&gt;"")))&gt;1,1,0)</f>
        <v>0</v>
      </c>
      <c r="H166" s="19" t="str" cm="1">
        <f t="array" ref="H166">IF(ABS(SUMPRODUCT(-(G167:G169&lt;&gt;"")))=3,"Uitstekend",IF(ABS(SUMPRODUCT(-(G167:G169&lt;&gt;"")))&gt;1,"Beter",IF(ABS(SUMPRODUCT(-(G167:G169&lt;&gt;"")))&gt;0,"Goed","Niet voldaan")))</f>
        <v>Niet voldaan</v>
      </c>
      <c r="I166" t="s">
        <v>369</v>
      </c>
      <c r="J166" t="s">
        <v>370</v>
      </c>
      <c r="K166" t="s">
        <v>371</v>
      </c>
      <c r="L166" s="5"/>
      <c r="M166" s="5"/>
      <c r="N166" s="5"/>
      <c r="O166" s="64"/>
    </row>
    <row r="167" spans="2:15" x14ac:dyDescent="0.3">
      <c r="B167" s="16"/>
      <c r="C167" s="16" t="s">
        <v>372</v>
      </c>
      <c r="D167" s="16" t="s">
        <v>373</v>
      </c>
      <c r="E167" s="19"/>
      <c r="F167" s="19"/>
      <c r="G167" s="19" t="str">
        <f>IF(VLOOKUP(C167,'Doc Load_Evaluatie 2'!$B$49:$C$724,2,FALSE)=TRUE,"x","")</f>
        <v/>
      </c>
      <c r="H167" s="19"/>
      <c r="I167" s="5"/>
      <c r="J167" s="5"/>
      <c r="K167" s="5"/>
      <c r="L167" s="5"/>
      <c r="M167" s="5"/>
      <c r="N167" s="5"/>
      <c r="O167" s="64"/>
    </row>
    <row r="168" spans="2:15" x14ac:dyDescent="0.3">
      <c r="B168" s="16"/>
      <c r="C168" s="16" t="s">
        <v>374</v>
      </c>
      <c r="D168" s="16" t="s">
        <v>375</v>
      </c>
      <c r="E168" s="19"/>
      <c r="F168" s="19"/>
      <c r="G168" s="19" t="str">
        <f>IF(VLOOKUP(C168,'Doc Load_Evaluatie 2'!$B$49:$C$724,2,FALSE)=TRUE,"x","")</f>
        <v/>
      </c>
      <c r="H168" s="19"/>
      <c r="I168" s="5"/>
      <c r="J168" s="5"/>
      <c r="K168" s="5"/>
      <c r="L168" s="5"/>
      <c r="M168" s="5"/>
      <c r="N168" s="5"/>
      <c r="O168" s="64"/>
    </row>
    <row r="169" spans="2:15" x14ac:dyDescent="0.3">
      <c r="B169" s="16"/>
      <c r="C169" s="16" t="s">
        <v>376</v>
      </c>
      <c r="D169" s="16" t="s">
        <v>377</v>
      </c>
      <c r="E169" s="19"/>
      <c r="F169" s="19"/>
      <c r="G169" s="19" t="str">
        <f>IF(VLOOKUP(C169,'Doc Load_Evaluatie 2'!$B$49:$C$724,2,FALSE)=TRUE,"x","")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378</v>
      </c>
      <c r="C171" s="105" t="s">
        <v>379</v>
      </c>
      <c r="D171" s="105"/>
      <c r="E171" s="105"/>
      <c r="F171" s="105"/>
      <c r="G171" s="105"/>
      <c r="H171" s="105"/>
      <c r="I171" s="5"/>
      <c r="J171" s="5"/>
      <c r="K171" s="5"/>
      <c r="L171" s="5"/>
      <c r="M171" s="5"/>
      <c r="N171" s="5"/>
      <c r="O171" s="64"/>
    </row>
    <row r="172" spans="2:15" ht="14.4" x14ac:dyDescent="0.3">
      <c r="B172" s="16"/>
      <c r="C172" s="16" t="s">
        <v>380</v>
      </c>
      <c r="D172" s="16" t="s">
        <v>381</v>
      </c>
      <c r="E172" s="1" t="s">
        <v>28</v>
      </c>
      <c r="F172" s="19" t="s">
        <v>54</v>
      </c>
      <c r="G172" s="19">
        <f>IF(OR(H172=Bron!$B$2,H172=Bron!$B$3,H172=Bron!$B$4),1,0)</f>
        <v>0</v>
      </c>
      <c r="H172" s="19" t="str">
        <f>IF(VLOOKUP(I172,'Doc Load_Evaluatie 2'!$B$49:$C$724,2,FALSE)=TRUE, Bron!$B$2,IF(VLOOKUP(J172,'Doc Load_Evaluatie 2'!$B$49:$C$724,2,FALSE)=TRUE,Bron!$B$3,IF(VLOOKUP(K172,'Doc Load_Evaluatie 2'!$B$49:$C$724,2,FALSE)=TRUE,Bron!$B$4,"Niet ingevuld")))</f>
        <v>Niet ingevuld</v>
      </c>
      <c r="I172" t="s">
        <v>382</v>
      </c>
      <c r="J172" t="s">
        <v>383</v>
      </c>
      <c r="K172" t="s">
        <v>384</v>
      </c>
      <c r="L172" s="5"/>
      <c r="M172" s="5"/>
      <c r="N172" s="5"/>
      <c r="O172" s="64"/>
    </row>
    <row r="173" spans="2:15" ht="14.4" x14ac:dyDescent="0.3">
      <c r="B173" s="16"/>
      <c r="C173" s="16" t="s">
        <v>385</v>
      </c>
      <c r="D173" s="16" t="s">
        <v>386</v>
      </c>
      <c r="E173" s="1" t="s">
        <v>267</v>
      </c>
      <c r="F173" s="19" t="s">
        <v>54</v>
      </c>
      <c r="G173" s="19">
        <f>IF(OR(H173=Bron!$B$2,H173=Bron!$B$3,H173=Bron!$B$4),1,0)</f>
        <v>0</v>
      </c>
      <c r="H173" s="19" t="str">
        <f>IF(VLOOKUP(I173,'Doc Load_Evaluatie 2'!$B$49:$C$724,2,FALSE)=TRUE, Bron!$B$2,IF(VLOOKUP(J173,'Doc Load_Evaluatie 2'!$B$49:$C$724,2,FALSE)=TRUE,Bron!$B$3,IF(VLOOKUP(K173,'Doc Load_Evaluatie 2'!$B$49:$C$724,2,FALSE)=TRUE,Bron!$B$4,"")))</f>
        <v/>
      </c>
      <c r="I173" t="s">
        <v>387</v>
      </c>
      <c r="J173" t="s">
        <v>388</v>
      </c>
      <c r="K173" t="s">
        <v>389</v>
      </c>
      <c r="L173" s="5"/>
      <c r="M173" s="5"/>
      <c r="N173" s="5"/>
      <c r="O173" s="64"/>
    </row>
    <row r="174" spans="2:15" x14ac:dyDescent="0.3">
      <c r="B174" s="16"/>
      <c r="C174" s="16" t="s">
        <v>390</v>
      </c>
      <c r="D174" s="16" t="s">
        <v>391</v>
      </c>
      <c r="E174" s="1" t="s">
        <v>267</v>
      </c>
      <c r="F174" s="19" t="s">
        <v>202</v>
      </c>
      <c r="G174" s="19">
        <f>IF(VLOOKUP(C174,'Doc Load_Evaluatie 2'!$B$49:$C$600,2,FALSE)=TRUE,1, 0)</f>
        <v>0</v>
      </c>
      <c r="H174" s="19" t="str">
        <f>IF(VLOOKUP(C174,'Doc Load_Evaluatie 2'!$B$49:$C$600,2,FALSE)=TRUE,Bron!$B$7,"")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392</v>
      </c>
      <c r="C176" s="105" t="s">
        <v>393</v>
      </c>
      <c r="D176" s="105"/>
      <c r="E176" s="105"/>
      <c r="F176" s="105"/>
      <c r="G176" s="105"/>
      <c r="H176" s="105"/>
    </row>
    <row r="177" spans="2:15" ht="14.4" x14ac:dyDescent="0.3">
      <c r="B177" s="16"/>
      <c r="C177" s="16" t="s">
        <v>394</v>
      </c>
      <c r="D177" s="16" t="s">
        <v>395</v>
      </c>
      <c r="E177" s="1" t="s">
        <v>267</v>
      </c>
      <c r="F177" s="1" t="s">
        <v>54</v>
      </c>
      <c r="G177" s="19">
        <f>IF(OR(H177=Bron!$B$2,H177=Bron!$B$3,H177=Bron!$B$4),1,0)</f>
        <v>0</v>
      </c>
      <c r="H177" s="19" t="str">
        <f>IF(VLOOKUP(I177,'Doc Load_Evaluatie 2'!$B$49:$C$724,2,FALSE)=TRUE, Bron!$B$2,IF(VLOOKUP(J177,'Doc Load_Evaluatie 2'!$B$49:$C$724,2,FALSE)=TRUE,Bron!$B$3,IF(VLOOKUP(K177,'Doc Load_Evaluatie 2'!$B$49:$C$724,2,FALSE)=TRUE,Bron!$B$4,"")))</f>
        <v/>
      </c>
      <c r="I177" t="s">
        <v>396</v>
      </c>
      <c r="J177" t="s">
        <v>397</v>
      </c>
      <c r="K177" t="s">
        <v>398</v>
      </c>
    </row>
    <row r="178" spans="2:15" ht="14.4" x14ac:dyDescent="0.3">
      <c r="B178" s="16"/>
      <c r="C178" s="16" t="s">
        <v>399</v>
      </c>
      <c r="D178" s="16" t="s">
        <v>400</v>
      </c>
      <c r="E178" s="1" t="s">
        <v>267</v>
      </c>
      <c r="F178" s="1" t="s">
        <v>54</v>
      </c>
      <c r="G178" s="19">
        <f>IF(OR(H178=Bron!$B$2,H178=Bron!$B$3,H178=Bron!$B$4),1,0)</f>
        <v>0</v>
      </c>
      <c r="H178" s="19" t="str">
        <f>IF(VLOOKUP(I178,'Doc Load_Evaluatie 2'!$B$49:$C$724,2,FALSE)=TRUE, Bron!$B$2,IF(VLOOKUP(J178,'Doc Load_Evaluatie 2'!$B$49:$C$724,2,FALSE)=TRUE,Bron!$B$3,IF(VLOOKUP(K178,'Doc Load_Evaluatie 2'!$B$49:$C$724,2,FALSE)=TRUE,Bron!$B$4,"")))</f>
        <v/>
      </c>
      <c r="I178" t="s">
        <v>401</v>
      </c>
      <c r="J178" t="s">
        <v>402</v>
      </c>
      <c r="K178" t="s">
        <v>403</v>
      </c>
    </row>
    <row r="179" spans="2:15" x14ac:dyDescent="0.3">
      <c r="B179" s="16"/>
      <c r="C179" s="16" t="s">
        <v>404</v>
      </c>
      <c r="D179" s="16" t="s">
        <v>405</v>
      </c>
      <c r="E179" s="1" t="s">
        <v>267</v>
      </c>
      <c r="F179" s="1" t="s">
        <v>25</v>
      </c>
      <c r="G179" s="19">
        <f>IF(VLOOKUP(C179,'Doc Load_Evaluatie 2'!$B$49:$C$600,2,FALSE)=TRUE,1, 0)</f>
        <v>0</v>
      </c>
      <c r="H179" s="19" t="str">
        <f>IF(VLOOKUP(C179,'Doc Load_Evaluatie 2'!$B$49:$C$600,2,FALSE)=TRUE,Bron!$B$7,"")</f>
        <v/>
      </c>
    </row>
    <row r="180" spans="2:15" s="60" customFormat="1" x14ac:dyDescent="0.3">
      <c r="E180" s="72"/>
      <c r="F180" s="72"/>
      <c r="G180" s="63"/>
      <c r="H180" s="63"/>
      <c r="I180" s="64"/>
      <c r="J180" s="64"/>
      <c r="K180" s="64"/>
      <c r="L180" s="64"/>
      <c r="M180" s="64"/>
      <c r="N180" s="64"/>
      <c r="O180" s="64"/>
    </row>
    <row r="181" spans="2:15" x14ac:dyDescent="0.3">
      <c r="B181" s="12" t="s">
        <v>406</v>
      </c>
      <c r="C181" s="105" t="s">
        <v>407</v>
      </c>
      <c r="D181" s="105"/>
      <c r="E181" s="105"/>
      <c r="F181" s="105" t="s">
        <v>97</v>
      </c>
      <c r="G181" s="105"/>
      <c r="H181" s="105"/>
      <c r="I181" s="5"/>
      <c r="J181" s="5"/>
      <c r="K181" s="5"/>
      <c r="L181" s="5"/>
      <c r="M181" s="5"/>
      <c r="N181" s="5"/>
      <c r="O181" s="64"/>
    </row>
    <row r="182" spans="2:15" x14ac:dyDescent="0.3">
      <c r="B182" s="16"/>
      <c r="C182" s="16" t="s">
        <v>408</v>
      </c>
      <c r="D182" s="16" t="s">
        <v>409</v>
      </c>
      <c r="E182" s="19" t="s">
        <v>267</v>
      </c>
      <c r="F182" s="19" t="s">
        <v>25</v>
      </c>
      <c r="G182" s="19">
        <f>IF(VLOOKUP(C182,'Doc Load_Evaluatie 2'!$B$49:$C$600,2,FALSE)=TRUE,1, 0)</f>
        <v>0</v>
      </c>
      <c r="H182" s="19" t="str">
        <f>IF(VLOOKUP(C182,'Doc Load_Evaluatie 2'!$B$49:$C$600,2,FALSE)=TRUE,Bron!$B$7,"")</f>
        <v/>
      </c>
      <c r="I182" s="5"/>
      <c r="J182" s="5"/>
      <c r="K182" s="5"/>
      <c r="L182" s="5"/>
      <c r="M182" s="5"/>
      <c r="N182" s="5"/>
      <c r="O182" s="64"/>
    </row>
    <row r="183" spans="2:15" x14ac:dyDescent="0.3">
      <c r="B183" s="16"/>
      <c r="C183" s="16" t="s">
        <v>410</v>
      </c>
      <c r="D183" s="16" t="s">
        <v>411</v>
      </c>
      <c r="E183" s="19" t="s">
        <v>267</v>
      </c>
      <c r="F183" s="19" t="s">
        <v>25</v>
      </c>
      <c r="G183" s="19">
        <f>IF(VLOOKUP(C183,'Doc Load_Evaluatie 2'!$B$49:$C$600,2,FALSE)=TRUE,1, 0)</f>
        <v>0</v>
      </c>
      <c r="H183" s="19" t="str">
        <f>IF(VLOOKUP(C183,'Doc Load_Evaluatie 2'!$B$49:$C$600,2,FALSE)=TRUE,Bron!$B$7,"")</f>
        <v/>
      </c>
      <c r="I183" s="5"/>
      <c r="J183" s="5"/>
      <c r="K183" s="5"/>
      <c r="L183" s="5"/>
      <c r="M183" s="5"/>
      <c r="N183" s="5"/>
      <c r="O183" s="64"/>
    </row>
    <row r="184" spans="2:15" x14ac:dyDescent="0.3">
      <c r="B184" s="16"/>
      <c r="C184" s="16" t="s">
        <v>412</v>
      </c>
      <c r="D184" s="16" t="s">
        <v>413</v>
      </c>
      <c r="E184" s="1" t="s">
        <v>28</v>
      </c>
      <c r="F184" s="1" t="s">
        <v>202</v>
      </c>
      <c r="G184" s="19">
        <f>IF(VLOOKUP(C184,'Doc Load_Evaluatie 2'!$B$49:$C$600,2,FALSE)=TRUE,1, 0)</f>
        <v>0</v>
      </c>
      <c r="H184" s="19" t="str">
        <f>IF(VLOOKUP(C184,'Doc Load_Evaluatie 2'!$B$49:$C$600,2,FALSE)=TRUE,Bron!$B$7,Bron!$B$8)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414</v>
      </c>
      <c r="C186" s="105" t="s">
        <v>415</v>
      </c>
      <c r="D186" s="105"/>
      <c r="E186" s="105"/>
      <c r="F186" s="105" t="s">
        <v>97</v>
      </c>
      <c r="G186" s="105"/>
      <c r="H186" s="105"/>
      <c r="I186" s="5"/>
      <c r="J186" s="5"/>
      <c r="K186" s="5"/>
      <c r="L186" s="5"/>
      <c r="M186" s="5"/>
      <c r="N186" s="5"/>
      <c r="O186" s="64"/>
    </row>
    <row r="187" spans="2:15" ht="14.4" x14ac:dyDescent="0.3">
      <c r="B187" s="16"/>
      <c r="C187" s="16" t="s">
        <v>416</v>
      </c>
      <c r="D187" s="16" t="s">
        <v>417</v>
      </c>
      <c r="E187" s="1" t="s">
        <v>267</v>
      </c>
      <c r="F187" s="1" t="s">
        <v>77</v>
      </c>
      <c r="G187" s="19" cm="1">
        <f t="array" ref="G187">IF(ABS(SUMPRODUCT(-(G189:G191&lt;&gt;"")))&gt;1,1,0)</f>
        <v>0</v>
      </c>
      <c r="H187" s="19" t="str" cm="1">
        <f t="array" ref="H187">IF(ABS(SUMPRODUCT(-(G189:G191&lt;&gt;"")))=3,"Uitstekend",IF(ABS(SUMPRODUCT(-(G189:G191&lt;&gt;"")))&gt;1,"Beter",IF(ABS(SUMPRODUCT(-(G189:G191&lt;&gt;"")))&gt;0,"Goed","")))</f>
        <v/>
      </c>
      <c r="I187" t="s">
        <v>418</v>
      </c>
      <c r="J187" t="s">
        <v>419</v>
      </c>
      <c r="K187" t="s">
        <v>567</v>
      </c>
      <c r="L187" s="5"/>
      <c r="M187" s="5"/>
      <c r="N187" s="5"/>
      <c r="O187" s="64"/>
    </row>
    <row r="188" spans="2:15" x14ac:dyDescent="0.3">
      <c r="B188" s="16"/>
      <c r="C188" s="19" t="s">
        <v>29</v>
      </c>
      <c r="D188" s="16" t="s">
        <v>420</v>
      </c>
      <c r="E188" s="19"/>
      <c r="F188" s="19"/>
      <c r="G188" s="1"/>
      <c r="H188" s="19"/>
      <c r="I188" s="5" t="s">
        <v>421</v>
      </c>
      <c r="J188" s="5"/>
      <c r="K188" s="5"/>
      <c r="L188" s="5"/>
      <c r="M188" s="5"/>
      <c r="N188" s="5"/>
      <c r="O188" s="64"/>
    </row>
    <row r="189" spans="2:15" x14ac:dyDescent="0.3">
      <c r="B189" s="16"/>
      <c r="C189" s="19" t="s">
        <v>31</v>
      </c>
      <c r="D189" s="16" t="s">
        <v>422</v>
      </c>
      <c r="E189" s="19"/>
      <c r="F189" s="19"/>
      <c r="G189" s="19"/>
      <c r="H189" s="19"/>
      <c r="I189" s="5" t="s">
        <v>423</v>
      </c>
      <c r="J189" s="5"/>
      <c r="K189" s="5"/>
      <c r="L189" s="5"/>
      <c r="M189" s="5"/>
      <c r="N189" s="5"/>
      <c r="O189" s="64"/>
    </row>
    <row r="190" spans="2:15" x14ac:dyDescent="0.3">
      <c r="B190" s="16"/>
      <c r="C190" s="19" t="s">
        <v>33</v>
      </c>
      <c r="D190" s="16" t="s">
        <v>424</v>
      </c>
      <c r="E190" s="19"/>
      <c r="F190" s="19"/>
      <c r="G190" s="19"/>
      <c r="H190" s="19"/>
      <c r="I190" s="5" t="s">
        <v>425</v>
      </c>
      <c r="J190" s="5"/>
      <c r="K190" s="5"/>
      <c r="L190" s="5"/>
      <c r="M190" s="5"/>
      <c r="N190" s="5"/>
      <c r="O190" s="64"/>
    </row>
    <row r="191" spans="2:15" x14ac:dyDescent="0.3">
      <c r="B191" s="16"/>
      <c r="C191" s="19" t="s">
        <v>236</v>
      </c>
      <c r="D191" s="16" t="s">
        <v>426</v>
      </c>
      <c r="E191" s="19"/>
      <c r="F191" s="19"/>
      <c r="G191" s="19"/>
      <c r="H191" s="19"/>
      <c r="I191" s="5" t="s">
        <v>427</v>
      </c>
      <c r="J191" s="5"/>
      <c r="K191" s="5"/>
      <c r="L191" s="5"/>
      <c r="M191" s="5"/>
      <c r="N191" s="5"/>
      <c r="O191" s="64"/>
    </row>
    <row r="192" spans="2:15" ht="14.4" x14ac:dyDescent="0.3">
      <c r="B192" s="16"/>
      <c r="C192" s="16" t="s">
        <v>428</v>
      </c>
      <c r="D192" s="16" t="s">
        <v>429</v>
      </c>
      <c r="E192" s="19" t="s">
        <v>267</v>
      </c>
      <c r="F192" s="19" t="s">
        <v>54</v>
      </c>
      <c r="G192" s="19">
        <f>IF(OR(H192=Bron!$B$2,H192=Bron!$B$3,H192=Bron!$B$4),1,0)</f>
        <v>0</v>
      </c>
      <c r="H192" s="19" t="str">
        <f>IF(VLOOKUP(I192,'Doc Load_Evaluatie 2'!$B$49:$C$724,2,FALSE)=TRUE, Bron!$B$2,IF(VLOOKUP(J192,'Doc Load_Evaluatie 2'!$B$49:$C$724,2,FALSE)=TRUE,Bron!$B$3,IF(VLOOKUP(K192,'Doc Load_Evaluatie 2'!$B$49:$C$724,2,FALSE)=TRUE,Bron!$B$4,"")))</f>
        <v/>
      </c>
      <c r="I192" t="s">
        <v>430</v>
      </c>
      <c r="J192" t="s">
        <v>431</v>
      </c>
      <c r="K192" t="s">
        <v>432</v>
      </c>
      <c r="L192" s="5"/>
      <c r="M192" s="5"/>
      <c r="N192" s="5"/>
      <c r="O192" s="64"/>
    </row>
    <row r="193" spans="2:15" ht="14.4" x14ac:dyDescent="0.3">
      <c r="B193" s="16"/>
      <c r="C193" s="16" t="s">
        <v>433</v>
      </c>
      <c r="D193" s="16" t="s">
        <v>434</v>
      </c>
      <c r="E193" s="19" t="s">
        <v>267</v>
      </c>
      <c r="F193" s="19" t="s">
        <v>54</v>
      </c>
      <c r="G193" s="19">
        <f>IF(OR(H193=Bron!$B$2,H193=Bron!$B$3,H193=Bron!$B$4),1,0)</f>
        <v>0</v>
      </c>
      <c r="H193" s="19" t="str">
        <f>IF(VLOOKUP(I193,'Doc Load_Evaluatie 2'!$B$49:$C$724,2,FALSE)=TRUE, Bron!$B$2,IF(VLOOKUP(J193,'Doc Load_Evaluatie 2'!$B$49:$C$724,2,FALSE)=TRUE,Bron!$B$3,IF(VLOOKUP(K193,'Doc Load_Evaluatie 2'!$B$49:$C$724,2,FALSE)=TRUE,Bron!$B$4,"")))</f>
        <v/>
      </c>
      <c r="I193" t="s">
        <v>435</v>
      </c>
      <c r="J193" t="s">
        <v>436</v>
      </c>
      <c r="K193" t="s">
        <v>437</v>
      </c>
      <c r="L193" s="5"/>
      <c r="M193" s="5"/>
      <c r="N193" s="5"/>
      <c r="O193" s="64"/>
    </row>
    <row r="194" spans="2:15" ht="14.4" x14ac:dyDescent="0.3">
      <c r="B194" s="16"/>
      <c r="C194" s="16" t="s">
        <v>438</v>
      </c>
      <c r="D194" s="16" t="s">
        <v>439</v>
      </c>
      <c r="E194" s="19" t="s">
        <v>267</v>
      </c>
      <c r="F194" s="19" t="s">
        <v>54</v>
      </c>
      <c r="G194" s="19">
        <f>IF(OR(H194=Bron!$B$2,H194=Bron!$B$3,H194=Bron!$B$4),1,0)</f>
        <v>0</v>
      </c>
      <c r="H194" s="19" t="str">
        <f>IF(VLOOKUP(I194,'Doc Load_Evaluatie 2'!$B$49:$C$724,2,FALSE)=TRUE, Bron!$B$2,IF(VLOOKUP(J194,'Doc Load_Evaluatie 2'!$B$49:$C$724,2,FALSE)=TRUE,Bron!$B$3,IF(VLOOKUP(K194,'Doc Load_Evaluatie 2'!$B$49:$C$724,2,FALSE)=TRUE,Bron!$B$4,"")))</f>
        <v/>
      </c>
      <c r="I194" t="s">
        <v>440</v>
      </c>
      <c r="J194" t="s">
        <v>441</v>
      </c>
      <c r="K194" t="s">
        <v>442</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443</v>
      </c>
      <c r="C196" s="21"/>
      <c r="D196" s="21" t="s">
        <v>306</v>
      </c>
      <c r="E196" s="29">
        <f>COUNTIFS(E187:E194,"Vrij")+COUNTIFS(E177:E179,"Vrij")+COUNTIFS(E172:E174,"Vrij")+COUNTIFS(E166:E169,"Vrij")+COUNTIFS(E162:E163,"Vrij")+COUNTIFS(E152:E159,"Vrij")+COUNTIFS(E140:E142,"Vrij")+COUNTIFS(E145:E149,"Vrij")+COUNTIFS(E182:E184,"Vrij")</f>
        <v>17</v>
      </c>
      <c r="F196" s="22"/>
      <c r="G196" s="22">
        <f>G194+G193+G192+G183+G182+G179+G178+G177+G174+G173+G162+G158+G149+G148+G147+G142+G187</f>
        <v>0</v>
      </c>
      <c r="H196" s="22"/>
      <c r="I196" s="5"/>
      <c r="J196" s="5"/>
      <c r="K196" s="5"/>
      <c r="L196" s="5"/>
      <c r="M196" s="5"/>
      <c r="N196" s="5"/>
      <c r="O196" s="64"/>
    </row>
    <row r="197" spans="2:15" x14ac:dyDescent="0.3">
      <c r="B197" s="21"/>
      <c r="C197" s="21"/>
      <c r="D197" s="21" t="s">
        <v>307</v>
      </c>
      <c r="E197" s="29">
        <f>E198-E196</f>
        <v>15</v>
      </c>
      <c r="F197" s="22"/>
      <c r="G197" s="22">
        <f>G184+G172+G166+G163+G159+G157+G156+G155+G154+G153+G152+G146+G145+G141+G140</f>
        <v>0</v>
      </c>
      <c r="H197" s="22"/>
      <c r="I197" s="5"/>
      <c r="J197" s="5"/>
      <c r="K197" s="5"/>
      <c r="L197" s="5"/>
      <c r="M197" s="5"/>
      <c r="N197" s="5"/>
      <c r="O197" s="64"/>
    </row>
    <row r="198" spans="2:15" x14ac:dyDescent="0.3">
      <c r="B198" s="21"/>
      <c r="C198" s="21"/>
      <c r="D198" s="21" t="s">
        <v>444</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445</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446</v>
      </c>
      <c r="C202" s="105" t="s">
        <v>447</v>
      </c>
      <c r="D202" s="105"/>
      <c r="E202" s="105"/>
      <c r="F202" s="105"/>
      <c r="G202" s="105"/>
      <c r="H202" s="105"/>
      <c r="I202" s="5"/>
      <c r="J202" s="5"/>
      <c r="K202" s="5"/>
      <c r="L202" s="5"/>
      <c r="M202" s="5"/>
      <c r="N202" s="5"/>
      <c r="O202" s="64"/>
    </row>
    <row r="203" spans="2:15" x14ac:dyDescent="0.3">
      <c r="B203" s="16"/>
      <c r="C203" s="16" t="s">
        <v>448</v>
      </c>
      <c r="D203" s="16" t="s">
        <v>449</v>
      </c>
      <c r="E203" s="19" t="s">
        <v>267</v>
      </c>
      <c r="F203" s="19" t="s">
        <v>202</v>
      </c>
      <c r="G203" s="19">
        <f>IF(VLOOKUP(C203,'Doc Load_Evaluatie 2'!$B$49:$C$600,2,FALSE)=TRUE,1, 0)</f>
        <v>0</v>
      </c>
      <c r="H203" s="19" t="str">
        <f>IF(VLOOKUP(C203,'Doc Load_Evaluatie 2'!$B$49:$C$600,2,FALSE)=TRUE,Bron!$B$7,Bron!$B$8)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450</v>
      </c>
      <c r="C205" s="105" t="s">
        <v>451</v>
      </c>
      <c r="D205" s="105"/>
      <c r="E205" s="105"/>
      <c r="F205" s="105" t="s">
        <v>97</v>
      </c>
      <c r="G205" s="105"/>
      <c r="H205" s="105"/>
      <c r="I205" s="5"/>
      <c r="J205" s="5"/>
      <c r="K205" s="5"/>
      <c r="L205" s="5"/>
      <c r="M205" s="5"/>
      <c r="N205" s="5"/>
      <c r="O205" s="64"/>
    </row>
    <row r="206" spans="2:15" ht="14.4" x14ac:dyDescent="0.3">
      <c r="B206" s="16"/>
      <c r="C206" s="16" t="s">
        <v>452</v>
      </c>
      <c r="D206" s="16" t="s">
        <v>453</v>
      </c>
      <c r="E206" s="19" t="s">
        <v>267</v>
      </c>
      <c r="F206" s="19" t="s">
        <v>54</v>
      </c>
      <c r="G206" s="19">
        <f>IF(OR(H206=Bron!$B$2,H206=Bron!$B$3,H206=Bron!$B$4),1,0)</f>
        <v>0</v>
      </c>
      <c r="H206" s="19" t="str">
        <f>IF(VLOOKUP(I206,'Doc Load_Evaluatie 2'!$B$49:$C$724,2,FALSE)=TRUE, Bron!$B$2,IF(VLOOKUP(J206,'Doc Load_Evaluatie 2'!$B$49:$C$724,2,FALSE)=TRUE,Bron!$B$3,IF(VLOOKUP(K206,'Doc Load_Evaluatie 2'!$B$49:$C$724,2,FALSE)=TRUE,Bron!$B$4,"Niet ingevuld")))</f>
        <v>Niet ingevuld</v>
      </c>
      <c r="I206" t="s">
        <v>454</v>
      </c>
      <c r="J206" t="s">
        <v>455</v>
      </c>
      <c r="K206" t="s">
        <v>456</v>
      </c>
      <c r="L206" s="5"/>
      <c r="M206" s="5"/>
      <c r="N206" s="5"/>
      <c r="O206" s="64"/>
    </row>
    <row r="207" spans="2:15" x14ac:dyDescent="0.3">
      <c r="B207" s="16"/>
      <c r="C207" s="16" t="s">
        <v>457</v>
      </c>
      <c r="D207" s="16" t="s">
        <v>458</v>
      </c>
      <c r="E207" s="19" t="s">
        <v>267</v>
      </c>
      <c r="F207" s="19" t="s">
        <v>25</v>
      </c>
      <c r="G207" s="19">
        <f>IF(VLOOKUP(C207,'Doc Load_Evaluatie 2'!$B$49:$C$600,2,FALSE)=TRUE,1, 0)</f>
        <v>0</v>
      </c>
      <c r="H207" s="19" t="str">
        <f>IF(VLOOKUP(C207,'Doc Load_Evaluatie 2'!$B$49:$C$600,2,FALSE)=TRUE,Bron!$B$7,Bron!$B$8)</f>
        <v>Niet voldaan</v>
      </c>
      <c r="I207" s="5"/>
      <c r="J207" s="5"/>
      <c r="K207" s="5"/>
      <c r="L207" s="5"/>
      <c r="M207" s="5"/>
      <c r="N207" s="5"/>
      <c r="O207" s="64"/>
    </row>
    <row r="208" spans="2:15" x14ac:dyDescent="0.3">
      <c r="B208" s="16"/>
      <c r="C208" s="16" t="s">
        <v>459</v>
      </c>
      <c r="D208" s="16" t="s">
        <v>460</v>
      </c>
      <c r="E208" s="19" t="s">
        <v>267</v>
      </c>
      <c r="F208" s="19" t="s">
        <v>25</v>
      </c>
      <c r="G208" s="19">
        <f>IF(VLOOKUP(C208,'Doc Load_Evaluatie 2'!$B$49:$C$600,2,FALSE)=TRUE,1, 0)</f>
        <v>0</v>
      </c>
      <c r="H208" s="19" t="str">
        <f>IF(VLOOKUP(C208,'Doc Load_Evaluatie 2'!$B$49:$C$600,2,FALSE)=TRUE,Bron!$B$7,Bron!$B$8)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461</v>
      </c>
      <c r="C210" s="105" t="s">
        <v>462</v>
      </c>
      <c r="D210" s="105"/>
      <c r="E210" s="105"/>
      <c r="F210" s="105"/>
      <c r="G210" s="105"/>
      <c r="H210" s="105"/>
      <c r="I210" s="5"/>
      <c r="J210" s="5"/>
      <c r="K210" s="5"/>
      <c r="L210" s="5"/>
      <c r="M210" s="5"/>
      <c r="N210" s="5"/>
      <c r="O210" s="64"/>
    </row>
    <row r="211" spans="2:16" x14ac:dyDescent="0.3">
      <c r="B211" s="16"/>
      <c r="C211" s="16" t="s">
        <v>463</v>
      </c>
      <c r="D211" s="16" t="s">
        <v>464</v>
      </c>
      <c r="E211" s="1" t="s">
        <v>267</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465</v>
      </c>
      <c r="E212" s="19"/>
      <c r="F212" s="19"/>
      <c r="G212" s="19" t="str">
        <f>IF(VLOOKUP(I212,'Doc Load_Evaluatie 2'!$B$49:$C$600,2,FALSE)=TRUE,"x","")</f>
        <v/>
      </c>
      <c r="H212" s="19"/>
      <c r="I212" t="s">
        <v>466</v>
      </c>
      <c r="J212" s="5"/>
      <c r="K212" s="5"/>
      <c r="L212" s="5"/>
      <c r="M212" s="5"/>
      <c r="N212" s="5"/>
      <c r="O212" s="64"/>
      <c r="P212" s="64"/>
    </row>
    <row r="213" spans="2:16" ht="14.4" x14ac:dyDescent="0.3">
      <c r="B213" s="16"/>
      <c r="C213" s="1" t="s">
        <v>31</v>
      </c>
      <c r="D213" s="16" t="s">
        <v>467</v>
      </c>
      <c r="E213" s="19"/>
      <c r="F213" s="19"/>
      <c r="G213" s="19" t="str">
        <f>IF(VLOOKUP(I213,'Doc Load_Evaluatie 2'!$B$49:$C$600,2,FALSE)=TRUE,"x","")</f>
        <v/>
      </c>
      <c r="H213" s="19"/>
      <c r="I213" t="s">
        <v>468</v>
      </c>
      <c r="J213" s="5"/>
      <c r="K213" s="5"/>
      <c r="L213" s="5"/>
      <c r="M213" s="5"/>
      <c r="N213" s="5"/>
      <c r="O213" s="64"/>
      <c r="P213" s="64"/>
    </row>
    <row r="214" spans="2:16" ht="14.4" x14ac:dyDescent="0.3">
      <c r="B214" s="16"/>
      <c r="C214" s="1" t="s">
        <v>33</v>
      </c>
      <c r="D214" s="16" t="s">
        <v>469</v>
      </c>
      <c r="E214" s="19"/>
      <c r="F214" s="19"/>
      <c r="G214" s="19" t="str">
        <f>IF(VLOOKUP(I214,'Doc Load_Evaluatie 2'!$B$49:$C$600,2,FALSE)=TRUE,"x","")</f>
        <v/>
      </c>
      <c r="H214" s="19"/>
      <c r="I214" t="s">
        <v>470</v>
      </c>
      <c r="J214" s="5"/>
      <c r="K214" s="5"/>
      <c r="L214" s="5"/>
      <c r="M214" s="5"/>
      <c r="N214" s="5"/>
      <c r="O214" s="64"/>
      <c r="P214" s="64"/>
    </row>
    <row r="215" spans="2:16" ht="14.4" x14ac:dyDescent="0.3">
      <c r="B215" s="16"/>
      <c r="C215" s="1" t="s">
        <v>236</v>
      </c>
      <c r="D215" s="16" t="s">
        <v>471</v>
      </c>
      <c r="E215" s="19"/>
      <c r="F215" s="19"/>
      <c r="G215" s="19" t="str">
        <f>IF(VLOOKUP(I215,'Doc Load_Evaluatie 2'!$B$49:$C$600,2,FALSE)=TRUE,"x","")</f>
        <v/>
      </c>
      <c r="H215" s="19"/>
      <c r="I215" t="s">
        <v>472</v>
      </c>
      <c r="J215" s="5"/>
      <c r="K215" s="5"/>
      <c r="L215" s="5"/>
      <c r="M215" s="5"/>
      <c r="N215" s="5"/>
      <c r="O215" s="64"/>
      <c r="P215" s="64"/>
    </row>
    <row r="216" spans="2:16" ht="14.4" x14ac:dyDescent="0.3">
      <c r="B216" s="16"/>
      <c r="C216" s="1" t="s">
        <v>292</v>
      </c>
      <c r="D216" s="16" t="s">
        <v>473</v>
      </c>
      <c r="E216" s="19"/>
      <c r="F216" s="19"/>
      <c r="G216" s="19" t="str">
        <f>IF(VLOOKUP(I216,'Doc Load_Evaluatie 2'!$B$49:$C$600,2,FALSE)=TRUE,"x","")</f>
        <v/>
      </c>
      <c r="H216" s="19"/>
      <c r="I216" t="s">
        <v>474</v>
      </c>
      <c r="J216" s="5"/>
      <c r="K216" s="5"/>
      <c r="L216" s="5"/>
      <c r="M216" s="5"/>
      <c r="N216" s="5"/>
      <c r="O216" s="64"/>
      <c r="P216" s="64"/>
    </row>
    <row r="217" spans="2:16" ht="14.4" x14ac:dyDescent="0.3">
      <c r="B217" s="16"/>
      <c r="C217" s="1" t="s">
        <v>297</v>
      </c>
      <c r="D217" s="16" t="s">
        <v>475</v>
      </c>
      <c r="E217" s="19"/>
      <c r="F217" s="19"/>
      <c r="G217" s="19" t="str">
        <f>IF(VLOOKUP(I217,'Doc Load_Evaluatie 2'!$B$49:$C$600,2,FALSE)=TRUE,"x","")</f>
        <v/>
      </c>
      <c r="H217" s="19"/>
      <c r="I217" t="s">
        <v>476</v>
      </c>
      <c r="J217" s="5"/>
      <c r="K217" s="5"/>
      <c r="L217" s="5"/>
      <c r="M217" s="5"/>
      <c r="N217" s="5"/>
      <c r="O217" s="64"/>
      <c r="P217" s="64"/>
    </row>
    <row r="218" spans="2:16" ht="14.4" x14ac:dyDescent="0.3">
      <c r="B218" s="16"/>
      <c r="C218" s="1" t="s">
        <v>477</v>
      </c>
      <c r="D218" s="16" t="s">
        <v>478</v>
      </c>
      <c r="E218" s="19"/>
      <c r="F218" s="19"/>
      <c r="G218" s="19" t="str">
        <f>IF(VLOOKUP(I218,'Doc Load_Evaluatie 2'!$B$49:$C$600,2,FALSE)=TRUE,"x","")</f>
        <v/>
      </c>
      <c r="H218" s="19"/>
      <c r="I218" t="s">
        <v>479</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480</v>
      </c>
      <c r="C220" s="105" t="s">
        <v>481</v>
      </c>
      <c r="D220" s="105"/>
      <c r="E220" s="105"/>
      <c r="F220" s="105"/>
      <c r="G220" s="105"/>
      <c r="H220" s="105"/>
      <c r="I220" s="5"/>
      <c r="J220" s="5"/>
      <c r="K220" s="5"/>
      <c r="L220" s="5"/>
      <c r="M220" s="5"/>
      <c r="N220" s="5"/>
      <c r="O220" s="64"/>
    </row>
    <row r="221" spans="2:16" x14ac:dyDescent="0.3">
      <c r="B221" s="16"/>
      <c r="C221" s="16" t="s">
        <v>482</v>
      </c>
      <c r="D221" s="16" t="s">
        <v>483</v>
      </c>
      <c r="E221" s="19" t="s">
        <v>28</v>
      </c>
      <c r="F221" s="19" t="s">
        <v>25</v>
      </c>
      <c r="G221" s="19">
        <f>IF(VLOOKUP(C221,'Doc Load_Evaluatie 2'!$B$49:$C$600,2,FALSE)=TRUE,1, 0)</f>
        <v>0</v>
      </c>
      <c r="H221" s="19" t="str">
        <f>IF(VLOOKUP(C221,'Doc Load_Evaluatie 2'!$B$2:$C$600,2,FALSE)=TRUE,Bron!$B$7,Bron!$B$8)</f>
        <v>Niet voldaan</v>
      </c>
      <c r="I221" s="5"/>
      <c r="J221" s="5"/>
      <c r="K221" s="5"/>
      <c r="L221" s="5"/>
      <c r="M221" s="5"/>
      <c r="N221" s="5"/>
      <c r="O221" s="64"/>
    </row>
    <row r="222" spans="2:16" x14ac:dyDescent="0.3">
      <c r="B222" s="16"/>
      <c r="C222" s="16" t="s">
        <v>484</v>
      </c>
      <c r="D222" s="16" t="s">
        <v>485</v>
      </c>
      <c r="E222" s="19" t="s">
        <v>28</v>
      </c>
      <c r="F222" s="19" t="s">
        <v>25</v>
      </c>
      <c r="G222" s="19">
        <f>IF(VLOOKUP(C222,'Doc Load_Evaluatie 2'!$B$49:$C$600,2,FALSE)=TRUE,1, 0)</f>
        <v>0</v>
      </c>
      <c r="H222" s="19" t="str">
        <f>IF(VLOOKUP(C222,'Doc Load_Evaluatie 2'!$B$2:$C$600,2,FALSE)=TRUE,Bron!$B$7,Bron!$B$8)</f>
        <v>Niet voldaan</v>
      </c>
      <c r="I222" s="5"/>
      <c r="J222" s="5"/>
      <c r="K222" s="5"/>
      <c r="L222" s="5"/>
      <c r="M222" s="5"/>
      <c r="N222" s="5"/>
      <c r="O222" s="64"/>
    </row>
    <row r="223" spans="2:16" x14ac:dyDescent="0.3">
      <c r="B223" s="16"/>
      <c r="C223" s="16" t="s">
        <v>486</v>
      </c>
      <c r="D223" s="16" t="s">
        <v>487</v>
      </c>
      <c r="E223" s="19" t="s">
        <v>28</v>
      </c>
      <c r="F223" s="19" t="s">
        <v>25</v>
      </c>
      <c r="G223" s="19">
        <f>IF(VLOOKUP(C223,'Doc Load_Evaluatie 2'!$B$49:$C$600,2,FALSE)=TRUE,1, 0)</f>
        <v>0</v>
      </c>
      <c r="H223" s="19" t="str">
        <f>IF(VLOOKUP(C223,'Doc Load_Evaluatie 2'!$B$2:$C$600,2,FALSE)=TRUE,Bron!$B$7,Bron!$B$8)</f>
        <v>Niet voldaan</v>
      </c>
      <c r="I223" s="5"/>
      <c r="J223" s="5"/>
      <c r="K223" s="5"/>
      <c r="L223" s="5"/>
      <c r="M223" s="5"/>
      <c r="N223" s="5"/>
      <c r="O223" s="64"/>
    </row>
    <row r="224" spans="2:16" x14ac:dyDescent="0.3">
      <c r="B224" s="16"/>
      <c r="C224" s="16" t="s">
        <v>488</v>
      </c>
      <c r="D224" s="16" t="s">
        <v>489</v>
      </c>
      <c r="E224" s="19" t="s">
        <v>28</v>
      </c>
      <c r="F224" s="19" t="s">
        <v>25</v>
      </c>
      <c r="G224" s="19">
        <f>IF(VLOOKUP(C224,'Doc Load_Evaluatie 2'!$B$49:$C$600,2,FALSE)=TRUE,1, 0)</f>
        <v>0</v>
      </c>
      <c r="H224" s="19" t="str">
        <f>IF(VLOOKUP(C224,'Doc Load_Evaluatie 2'!$B$2:$C$600,2,FALSE)=TRUE,Bron!$B$7,Bron!$B$8)</f>
        <v>Niet voldaan</v>
      </c>
    </row>
    <row r="225" spans="2:8" x14ac:dyDescent="0.3">
      <c r="B225" s="16"/>
      <c r="C225" s="16" t="s">
        <v>490</v>
      </c>
      <c r="D225" s="16" t="s">
        <v>491</v>
      </c>
      <c r="E225" s="19" t="s">
        <v>28</v>
      </c>
      <c r="F225" s="19" t="s">
        <v>25</v>
      </c>
      <c r="G225" s="19">
        <f>IF(VLOOKUP(C225,'Doc Load_Evaluatie 2'!$B$49:$C$600,2,FALSE)=TRUE,1, 0)</f>
        <v>0</v>
      </c>
      <c r="H225" s="19" t="str">
        <f>IF(VLOOKUP(C225,'Doc Load_Evaluatie 2'!$B$2:$C$600,2,FALSE)=TRUE,Bron!$B$7,Bron!$B$8)</f>
        <v>Niet voldaan</v>
      </c>
    </row>
    <row r="226" spans="2:8" x14ac:dyDescent="0.3">
      <c r="B226" s="16"/>
      <c r="C226" s="16" t="s">
        <v>492</v>
      </c>
      <c r="D226" s="16" t="s">
        <v>493</v>
      </c>
      <c r="E226" s="19" t="s">
        <v>28</v>
      </c>
      <c r="F226" s="19" t="s">
        <v>25</v>
      </c>
      <c r="G226" s="19">
        <f>IF(VLOOKUP(C226,'Doc Load_Evaluatie 2'!$B$49:$C$600,2,FALSE)=TRUE,1, 0)</f>
        <v>0</v>
      </c>
      <c r="H226" s="19" t="str">
        <f>IF(VLOOKUP(C226,'Doc Load_Evaluatie 2'!$B$2:$C$600,2,FALSE)=TRUE,Bron!$B$7,Bron!$B$8)</f>
        <v>Niet voldaan</v>
      </c>
    </row>
    <row r="227" spans="2:8" s="60" customFormat="1" x14ac:dyDescent="0.3">
      <c r="E227" s="63"/>
      <c r="F227" s="63"/>
      <c r="G227" s="63"/>
      <c r="H227" s="63"/>
    </row>
    <row r="228" spans="2:8" x14ac:dyDescent="0.3">
      <c r="B228" s="21" t="s">
        <v>494</v>
      </c>
      <c r="C228" s="21"/>
      <c r="D228" s="21" t="s">
        <v>306</v>
      </c>
      <c r="E228" s="22">
        <v>5</v>
      </c>
      <c r="F228" s="22"/>
      <c r="G228" s="22">
        <f>G203+G206+G207+G208+G211</f>
        <v>0</v>
      </c>
      <c r="H228" s="22"/>
    </row>
    <row r="229" spans="2:8" x14ac:dyDescent="0.3">
      <c r="B229" s="21"/>
      <c r="C229" s="21"/>
      <c r="D229" s="21" t="s">
        <v>307</v>
      </c>
      <c r="E229" s="22">
        <v>6</v>
      </c>
      <c r="F229" s="22"/>
      <c r="G229" s="22">
        <f>G221+G222+G223+G224+G225+G226</f>
        <v>0</v>
      </c>
      <c r="H229" s="22"/>
    </row>
    <row r="230" spans="2:8" x14ac:dyDescent="0.3">
      <c r="B230" s="21"/>
      <c r="C230" s="21"/>
      <c r="D230" s="21" t="s">
        <v>444</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495</v>
      </c>
      <c r="C233" s="30"/>
      <c r="D233" s="30"/>
      <c r="E233" s="31"/>
      <c r="F233" s="31"/>
      <c r="G233" s="31" t="s">
        <v>496</v>
      </c>
      <c r="H233" s="31"/>
    </row>
    <row r="234" spans="2:8" x14ac:dyDescent="0.3">
      <c r="B234" s="106" t="s">
        <v>20</v>
      </c>
      <c r="C234" s="107"/>
      <c r="D234" s="107"/>
      <c r="E234" s="107"/>
      <c r="F234" s="107"/>
      <c r="G234" s="107"/>
      <c r="H234" s="107"/>
    </row>
    <row r="235" spans="2:8" x14ac:dyDescent="0.3">
      <c r="B235" s="16"/>
      <c r="C235" s="16"/>
      <c r="D235" s="32" t="s">
        <v>306</v>
      </c>
      <c r="E235" s="19">
        <f>E23</f>
        <v>0</v>
      </c>
      <c r="F235" s="19"/>
      <c r="G235" s="4">
        <f>G23</f>
        <v>0</v>
      </c>
      <c r="H235" s="19"/>
    </row>
    <row r="236" spans="2:8" x14ac:dyDescent="0.3">
      <c r="B236" s="16"/>
      <c r="C236" s="16"/>
      <c r="D236" s="32" t="s">
        <v>307</v>
      </c>
      <c r="E236" s="19">
        <f>E24</f>
        <v>6</v>
      </c>
      <c r="F236" s="19"/>
      <c r="G236" s="19">
        <f>G24</f>
        <v>0</v>
      </c>
      <c r="H236" s="19"/>
    </row>
    <row r="237" spans="2:8" x14ac:dyDescent="0.3">
      <c r="B237" s="106" t="s">
        <v>49</v>
      </c>
      <c r="C237" s="107"/>
      <c r="D237" s="107"/>
      <c r="E237" s="107"/>
      <c r="F237" s="107"/>
      <c r="G237" s="107"/>
      <c r="H237" s="107"/>
    </row>
    <row r="238" spans="2:8" x14ac:dyDescent="0.3">
      <c r="B238" s="16"/>
      <c r="C238" s="16"/>
      <c r="D238" s="32" t="s">
        <v>306</v>
      </c>
      <c r="E238" s="19">
        <f>E54</f>
        <v>6</v>
      </c>
      <c r="F238" s="19"/>
      <c r="G238" s="19">
        <f>G54</f>
        <v>0</v>
      </c>
      <c r="H238" s="19"/>
    </row>
    <row r="239" spans="2:8" x14ac:dyDescent="0.3">
      <c r="B239" s="16"/>
      <c r="C239" s="16"/>
      <c r="D239" s="32" t="s">
        <v>307</v>
      </c>
      <c r="E239" s="19">
        <f>E55</f>
        <v>4</v>
      </c>
      <c r="F239" s="19"/>
      <c r="G239" s="19">
        <f>G55</f>
        <v>0</v>
      </c>
      <c r="H239" s="19"/>
    </row>
    <row r="240" spans="2:8" x14ac:dyDescent="0.3">
      <c r="B240" s="106" t="s">
        <v>118</v>
      </c>
      <c r="C240" s="107"/>
      <c r="D240" s="107"/>
      <c r="E240" s="107"/>
      <c r="F240" s="107"/>
      <c r="G240" s="107"/>
      <c r="H240" s="107"/>
    </row>
    <row r="241" spans="2:8" x14ac:dyDescent="0.3">
      <c r="B241" s="16"/>
      <c r="C241" s="16"/>
      <c r="D241" s="32" t="s">
        <v>306</v>
      </c>
      <c r="E241" s="19">
        <f>E133</f>
        <v>19</v>
      </c>
      <c r="F241" s="19"/>
      <c r="G241" s="19">
        <f>G133</f>
        <v>0</v>
      </c>
      <c r="H241" s="19"/>
    </row>
    <row r="242" spans="2:8" x14ac:dyDescent="0.3">
      <c r="B242" s="16"/>
      <c r="C242" s="16"/>
      <c r="D242" s="32" t="s">
        <v>307</v>
      </c>
      <c r="E242" s="19">
        <f>E134</f>
        <v>8</v>
      </c>
      <c r="F242" s="19"/>
      <c r="G242" s="19">
        <f>G134</f>
        <v>0</v>
      </c>
      <c r="H242" s="19"/>
    </row>
    <row r="243" spans="2:8" x14ac:dyDescent="0.3">
      <c r="B243" s="106" t="s">
        <v>308</v>
      </c>
      <c r="C243" s="107"/>
      <c r="D243" s="107"/>
      <c r="E243" s="107"/>
      <c r="F243" s="107"/>
      <c r="G243" s="107"/>
      <c r="H243" s="107"/>
    </row>
    <row r="244" spans="2:8" x14ac:dyDescent="0.3">
      <c r="B244" s="16"/>
      <c r="C244" s="16"/>
      <c r="D244" s="32" t="s">
        <v>306</v>
      </c>
      <c r="E244" s="1">
        <f>E196</f>
        <v>17</v>
      </c>
      <c r="F244" s="19"/>
      <c r="G244" s="19">
        <f>G196</f>
        <v>0</v>
      </c>
      <c r="H244" s="19"/>
    </row>
    <row r="245" spans="2:8" x14ac:dyDescent="0.3">
      <c r="B245" s="16"/>
      <c r="C245" s="16"/>
      <c r="D245" s="32" t="s">
        <v>307</v>
      </c>
      <c r="E245" s="1">
        <f>E197</f>
        <v>15</v>
      </c>
      <c r="F245" s="19"/>
      <c r="G245" s="19">
        <f>G197</f>
        <v>0</v>
      </c>
      <c r="H245" s="19"/>
    </row>
    <row r="246" spans="2:8" x14ac:dyDescent="0.3">
      <c r="B246" s="106" t="s">
        <v>445</v>
      </c>
      <c r="C246" s="107"/>
      <c r="D246" s="107"/>
      <c r="E246" s="107"/>
      <c r="F246" s="107"/>
      <c r="G246" s="107"/>
      <c r="H246" s="107"/>
    </row>
    <row r="247" spans="2:8" x14ac:dyDescent="0.3">
      <c r="B247" s="16"/>
      <c r="C247" s="16"/>
      <c r="D247" s="32" t="s">
        <v>306</v>
      </c>
      <c r="E247" s="19">
        <f>E228</f>
        <v>5</v>
      </c>
      <c r="F247" s="19"/>
      <c r="G247" s="19">
        <f>G228</f>
        <v>0</v>
      </c>
      <c r="H247" s="19"/>
    </row>
    <row r="248" spans="2:8" x14ac:dyDescent="0.3">
      <c r="B248" s="16"/>
      <c r="C248" s="16"/>
      <c r="D248" s="32" t="s">
        <v>307</v>
      </c>
      <c r="E248" s="19">
        <f>E229</f>
        <v>6</v>
      </c>
      <c r="F248" s="19"/>
      <c r="G248" s="19">
        <f>G229</f>
        <v>0</v>
      </c>
      <c r="H248" s="19"/>
    </row>
    <row r="249" spans="2:8" x14ac:dyDescent="0.3">
      <c r="B249" s="30" t="s">
        <v>497</v>
      </c>
      <c r="C249" s="30"/>
      <c r="D249" s="30"/>
      <c r="E249" s="30"/>
      <c r="F249" s="30"/>
      <c r="G249" s="30"/>
      <c r="H249" s="30"/>
    </row>
    <row r="250" spans="2:8" x14ac:dyDescent="0.3">
      <c r="B250" s="16"/>
      <c r="C250" s="16"/>
      <c r="D250" s="32" t="s">
        <v>306</v>
      </c>
      <c r="E250" s="19">
        <f>E235+E238+E241+E244+E247</f>
        <v>47</v>
      </c>
      <c r="F250" s="19"/>
      <c r="G250" s="19">
        <f>G235+G238+G241+G244+G247</f>
        <v>0</v>
      </c>
      <c r="H250" s="19"/>
    </row>
    <row r="251" spans="2:8" x14ac:dyDescent="0.3">
      <c r="B251" s="16"/>
      <c r="C251" s="16"/>
      <c r="D251" s="32" t="s">
        <v>307</v>
      </c>
      <c r="E251" s="19">
        <f>E236+E239+E242+E245+E248</f>
        <v>39</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498</v>
      </c>
      <c r="E254" s="73">
        <v>10</v>
      </c>
      <c r="F254" s="16"/>
      <c r="G254" s="19">
        <f>G250</f>
        <v>0</v>
      </c>
      <c r="H254" s="16"/>
    </row>
    <row r="255" spans="2:8" x14ac:dyDescent="0.3">
      <c r="B255" s="16"/>
      <c r="C255" s="16"/>
      <c r="D255" s="16" t="s">
        <v>499</v>
      </c>
      <c r="E255" s="73">
        <f>E251+E254</f>
        <v>49</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31">
    <mergeCell ref="C116:H116"/>
    <mergeCell ref="B18:H18"/>
    <mergeCell ref="C29:H29"/>
    <mergeCell ref="C34:H34"/>
    <mergeCell ref="C39:H39"/>
    <mergeCell ref="C47:H47"/>
    <mergeCell ref="C49:H49"/>
    <mergeCell ref="C51:H51"/>
    <mergeCell ref="C60:H60"/>
    <mergeCell ref="C70:H70"/>
    <mergeCell ref="C85:H85"/>
    <mergeCell ref="C94:H94"/>
    <mergeCell ref="C205:H205"/>
    <mergeCell ref="C122:H122"/>
    <mergeCell ref="C139:H139"/>
    <mergeCell ref="C144:H144"/>
    <mergeCell ref="C151:H151"/>
    <mergeCell ref="C161:H161"/>
    <mergeCell ref="C165:H165"/>
    <mergeCell ref="C171:H171"/>
    <mergeCell ref="C176:H176"/>
    <mergeCell ref="C181:H181"/>
    <mergeCell ref="C186:H186"/>
    <mergeCell ref="C202:H202"/>
    <mergeCell ref="B246:H246"/>
    <mergeCell ref="C210:H210"/>
    <mergeCell ref="C220:H220"/>
    <mergeCell ref="B234:H234"/>
    <mergeCell ref="B237:H237"/>
    <mergeCell ref="B240:H240"/>
    <mergeCell ref="B243:H243"/>
  </mergeCells>
  <conditionalFormatting sqref="G24:G25">
    <cfRule type="cellIs" dxfId="42" priority="21" operator="lessThan">
      <formula>$E$24</formula>
    </cfRule>
  </conditionalFormatting>
  <conditionalFormatting sqref="G55">
    <cfRule type="cellIs" dxfId="41" priority="20" operator="lessThan">
      <formula>$E$55</formula>
    </cfRule>
  </conditionalFormatting>
  <conditionalFormatting sqref="G236">
    <cfRule type="cellIs" dxfId="40" priority="19" operator="lessThan">
      <formula>$E$236</formula>
    </cfRule>
  </conditionalFormatting>
  <conditionalFormatting sqref="G239">
    <cfRule type="cellIs" dxfId="39" priority="18" operator="lessThan">
      <formula>$E$239</formula>
    </cfRule>
  </conditionalFormatting>
  <conditionalFormatting sqref="G242">
    <cfRule type="cellIs" dxfId="38" priority="17" operator="lessThan">
      <formula>$E$242</formula>
    </cfRule>
  </conditionalFormatting>
  <conditionalFormatting sqref="G245">
    <cfRule type="cellIs" dxfId="37" priority="16" operator="lessThan">
      <formula>$E$245</formula>
    </cfRule>
  </conditionalFormatting>
  <conditionalFormatting sqref="G248">
    <cfRule type="cellIs" dxfId="36" priority="15" operator="lessThan">
      <formula>$E$248</formula>
    </cfRule>
  </conditionalFormatting>
  <conditionalFormatting sqref="G254:G255 G134">
    <cfRule type="cellIs" dxfId="35" priority="14" operator="lessThan">
      <formula>$E134</formula>
    </cfRule>
  </conditionalFormatting>
  <conditionalFormatting sqref="G251">
    <cfRule type="cellIs" dxfId="34" priority="13" operator="lessThan">
      <formula>$E$251</formula>
    </cfRule>
  </conditionalFormatting>
  <conditionalFormatting sqref="G229">
    <cfRule type="cellIs" dxfId="33" priority="12" operator="lessThan">
      <formula>$E$229</formula>
    </cfRule>
  </conditionalFormatting>
  <conditionalFormatting sqref="G197">
    <cfRule type="cellIs" dxfId="32" priority="11" operator="lessThan">
      <formula>$E197</formula>
    </cfRule>
  </conditionalFormatting>
  <conditionalFormatting sqref="H30:H32 H35:H38 H48 H50 H52 H61:H68 H86:H92 H95:H114 H117:H120 H141:H142 H152:H159 H162:H163 H172:H174 H177:H179 H182:H184 H188:H194 H203 H206:H208 H212:H218 H221:H226 H9:H16 H19:H21 H71:H74 H79:H83 H145:H149 H123:H131 H166:H169 H40:H45">
    <cfRule type="cellIs" dxfId="31" priority="9" operator="equal">
      <formula>"Niet voldaan"</formula>
    </cfRule>
    <cfRule type="cellIs" dxfId="30" priority="10" operator="equal">
      <formula>"Niet ingevuld"</formula>
    </cfRule>
  </conditionalFormatting>
  <conditionalFormatting sqref="H75:H78">
    <cfRule type="cellIs" dxfId="29" priority="8" operator="equal">
      <formula>"Niet voldaan"</formula>
    </cfRule>
  </conditionalFormatting>
  <conditionalFormatting sqref="H75:H78">
    <cfRule type="cellIs" dxfId="28" priority="7" operator="equal">
      <formula>"Niet ingevuld"</formula>
    </cfRule>
  </conditionalFormatting>
  <conditionalFormatting sqref="H140">
    <cfRule type="cellIs" dxfId="27" priority="5" operator="equal">
      <formula>"Niet voldaan"</formula>
    </cfRule>
    <cfRule type="cellIs" dxfId="26" priority="6" operator="equal">
      <formula>"Niet ingevuld"</formula>
    </cfRule>
  </conditionalFormatting>
  <conditionalFormatting sqref="H187">
    <cfRule type="cellIs" dxfId="25" priority="3" operator="equal">
      <formula>"Niet voldaan"</formula>
    </cfRule>
    <cfRule type="cellIs" dxfId="24" priority="4" operator="equal">
      <formula>"Niet ingevuld"</formula>
    </cfRule>
  </conditionalFormatting>
  <conditionalFormatting sqref="H211">
    <cfRule type="cellIs" dxfId="23" priority="1" operator="equal">
      <formula>"Niet voldaan"</formula>
    </cfRule>
    <cfRule type="cellIs" dxfId="22" priority="2" operator="equal">
      <formula>"Niet ingevuld"</formula>
    </cfRule>
  </conditionalFormatting>
  <pageMargins left="0.7" right="0.7" top="0.75" bottom="0.75" header="0.3" footer="0.3"/>
  <pageSetup paperSize="9" scale="6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C6150-E2AD-4B62-AA2C-C5A8D2842A2C}">
  <sheetPr codeName="Blad8">
    <pageSetUpPr fitToPage="1"/>
  </sheetPr>
  <dimension ref="A1:AM393"/>
  <sheetViews>
    <sheetView topLeftCell="A61" zoomScale="70" zoomScaleNormal="70" workbookViewId="0">
      <selection activeCell="R65" sqref="R65"/>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4" width="12" style="3" hidden="1" customWidth="1"/>
    <col min="15" max="15" width="5.88671875" style="60" customWidth="1"/>
    <col min="16" max="16" width="12" style="60"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558</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Load_Evaluatie 3'!$B$49:$C$386,2,FALSE)=TRUE,1, 0)</f>
        <v>0</v>
      </c>
      <c r="H9" s="19" t="str">
        <f>IF(VLOOKUP(C9,'Doc Load_Evaluatie 3'!$B$49:$C$386,2,FALSE)=TRUE,Bron!$B$7,Bron!$B$8)</f>
        <v>Niet voldaan</v>
      </c>
      <c r="I9" s="5"/>
      <c r="J9" s="5"/>
      <c r="K9" s="5"/>
      <c r="L9" s="5"/>
      <c r="M9" s="5"/>
      <c r="N9" s="5"/>
      <c r="O9" s="64"/>
    </row>
    <row r="10" spans="1:39" ht="14.4" customHeight="1" x14ac:dyDescent="0.3">
      <c r="B10" s="16"/>
      <c r="C10" s="16" t="s">
        <v>26</v>
      </c>
      <c r="D10" s="20" t="s">
        <v>27</v>
      </c>
      <c r="E10" s="19" t="s">
        <v>28</v>
      </c>
      <c r="F10" s="19" t="s">
        <v>25</v>
      </c>
      <c r="G10" s="19">
        <f>IF(VLOOKUP(C10,'Doc Load_Evaluatie 3'!$B$49:$C$386,2,FALSE)=TRUE,1, 0)</f>
        <v>0</v>
      </c>
      <c r="H10" s="19" t="str">
        <f>IF(VLOOKUP(C10,'Doc Load_Evaluatie 3'!$B$49:$C$386,2,FALSE)=TRUE,Bron!$B$7,Bron!$B$8)</f>
        <v>Niet voldaan</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Load_Evaluatie 3'!$B$49:$C$386,2,FALSE)=TRUE,1, 0)</f>
        <v>0</v>
      </c>
      <c r="H14" s="19" t="str">
        <f>IF(VLOOKUP(C14,'Doc Load_Evaluatie 3'!$B$49:$C$386,2,FALSE)=TRUE,Bron!$B$7,Bron!$B$8)</f>
        <v>Niet voldaan</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02" t="s">
        <v>39</v>
      </c>
      <c r="C18" s="103"/>
      <c r="D18" s="103"/>
      <c r="E18" s="103"/>
      <c r="F18" s="103"/>
      <c r="G18" s="103"/>
      <c r="H18" s="103"/>
      <c r="I18" s="5"/>
      <c r="J18" s="5"/>
      <c r="K18" s="5"/>
      <c r="L18" s="5"/>
      <c r="M18" s="5"/>
      <c r="N18" s="5"/>
      <c r="O18" s="64"/>
    </row>
    <row r="19" spans="2:15" x14ac:dyDescent="0.3">
      <c r="B19" s="16"/>
      <c r="C19" s="16" t="s">
        <v>40</v>
      </c>
      <c r="D19" s="16" t="s">
        <v>41</v>
      </c>
      <c r="E19" s="19" t="s">
        <v>28</v>
      </c>
      <c r="F19" s="19" t="s">
        <v>25</v>
      </c>
      <c r="G19" s="19">
        <f>IF(VLOOKUP(C19,'Doc Load_Evaluatie 3'!$B$49:$C$386,2,FALSE)=TRUE,1, 0)</f>
        <v>0</v>
      </c>
      <c r="H19" s="19" t="str">
        <f>IF(VLOOKUP(C19,'Doc Load_Evaluatie 3'!$B$49:$C$386,2,FALSE)=TRUE,Bron!$B$7,Bron!$B$8)</f>
        <v>Niet voldaan</v>
      </c>
      <c r="I19" s="5"/>
      <c r="J19" s="5"/>
      <c r="K19" s="5"/>
      <c r="L19" s="5"/>
      <c r="M19" s="5"/>
      <c r="N19" s="5"/>
      <c r="O19" s="64"/>
    </row>
    <row r="20" spans="2:15" x14ac:dyDescent="0.3">
      <c r="B20" s="16"/>
      <c r="C20" s="16" t="s">
        <v>42</v>
      </c>
      <c r="D20" s="16" t="s">
        <v>43</v>
      </c>
      <c r="E20" s="19" t="s">
        <v>28</v>
      </c>
      <c r="F20" s="19" t="s">
        <v>25</v>
      </c>
      <c r="G20" s="19">
        <f>IF(VLOOKUP(C20,'Doc Load_Evaluatie 3'!$B$49:$C$386,2,FALSE)=TRUE,1, 0)</f>
        <v>0</v>
      </c>
      <c r="H20" s="19" t="str">
        <f>IF(VLOOKUP(C20,'Doc Load_Evaluatie 3'!$B$49:$C$386,2,FALSE)=TRUE,Bron!$B$7,Bron!$B$8)</f>
        <v>Niet voldaan</v>
      </c>
      <c r="I20" s="5"/>
      <c r="J20" s="5"/>
      <c r="K20" s="5"/>
      <c r="L20" s="5"/>
      <c r="M20" s="5"/>
      <c r="N20" s="5"/>
      <c r="O20" s="64"/>
    </row>
    <row r="21" spans="2:15" x14ac:dyDescent="0.3">
      <c r="B21" s="16"/>
      <c r="C21" s="16" t="s">
        <v>44</v>
      </c>
      <c r="D21" s="16" t="s">
        <v>45</v>
      </c>
      <c r="E21" s="19" t="s">
        <v>28</v>
      </c>
      <c r="F21" s="19" t="s">
        <v>25</v>
      </c>
      <c r="G21" s="19">
        <f>IF(VLOOKUP(C21,'Doc Load_Evaluatie 3'!$B$49:$C$386,2,FALSE)=TRUE,1, 0)</f>
        <v>0</v>
      </c>
      <c r="H21" s="19" t="str">
        <f>IF(VLOOKUP(C21,'Doc Load_Evaluatie 3'!$B$49:$C$386,2,FALSE)=TRUE,Bron!$B$7,Bron!$B$8)</f>
        <v>Niet voldaan</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02" t="s">
        <v>51</v>
      </c>
      <c r="D29" s="103"/>
      <c r="E29" s="103"/>
      <c r="F29" s="103"/>
      <c r="G29" s="103"/>
      <c r="H29" s="104"/>
    </row>
    <row r="30" spans="2:15" ht="14.4" x14ac:dyDescent="0.3">
      <c r="B30" s="17"/>
      <c r="C30" s="17" t="s">
        <v>52</v>
      </c>
      <c r="D30" s="16" t="s">
        <v>53</v>
      </c>
      <c r="E30" s="19" t="s">
        <v>267</v>
      </c>
      <c r="F30" s="19" t="s">
        <v>54</v>
      </c>
      <c r="G30" s="19">
        <f>IF(VLOOKUP(I30,'Doc Load_Evaluatie 3'!$B$49:$C$724,2,FALSE)=TRUE, 1,IF(VLOOKUP(J30,'Doc Load_Evaluatie 3'!$B$49:$C$724,2,FALSE)=TRUE,1,IF(VLOOKUP(K30,'Doc Load_Evaluatie 3'!$B$49:$C$724,2,FALSE)=TRUE,1,IF(VLOOKUP(L30,'Doc Load_Evaluatie 3'!$B$49:$C$724,2,FALSE)=TRUE,0,0))))</f>
        <v>0</v>
      </c>
      <c r="H30" s="19" t="str">
        <f>IF(VLOOKUP(I30,'Doc Load_Evaluatie 3'!$B$49:$C$724,2,FALSE)=TRUE, Bron!$B$2,IF(VLOOKUP(J30,'Doc Load_Evaluatie 3'!$B$49:$C$724,2,FALSE)=TRUE,Bron!$B$3,IF(VLOOKUP(K30,'Doc Load_Evaluatie 3'!$B$49:$C$724,2,FALSE)=TRUE,Bron!$B$4,"")))</f>
        <v/>
      </c>
      <c r="I30" t="s">
        <v>55</v>
      </c>
      <c r="J30" t="s">
        <v>56</v>
      </c>
      <c r="K30" t="s">
        <v>57</v>
      </c>
      <c r="L30" t="s">
        <v>58</v>
      </c>
    </row>
    <row r="31" spans="2:15" ht="14.4" x14ac:dyDescent="0.3">
      <c r="B31" s="17"/>
      <c r="C31" s="17" t="s">
        <v>59</v>
      </c>
      <c r="D31" s="16" t="s">
        <v>60</v>
      </c>
      <c r="E31" s="19" t="s">
        <v>267</v>
      </c>
      <c r="F31" s="19" t="s">
        <v>54</v>
      </c>
      <c r="G31" s="19">
        <f>IF(VLOOKUP(I31,'Doc Load_Evaluatie 3'!$B$49:$C$724,2,FALSE)=TRUE, 1,IF(VLOOKUP(J31,'Doc Load_Evaluatie 3'!$B$49:$C$724,2,FALSE)=TRUE,1,IF(VLOOKUP(K31,'Doc Load_Evaluatie 3'!$B$49:$C$724,2,FALSE)=TRUE,1,0)))</f>
        <v>0</v>
      </c>
      <c r="H31" s="19" t="str">
        <f>IF(VLOOKUP(I31,'Doc Load_Evaluatie 3'!$B$49:$C$724,2,FALSE)=TRUE, Bron!$B$2,IF(VLOOKUP(J31,'Doc Load_Evaluatie 3'!$B$49:$C$724,2,FALSE)=TRUE,Bron!$B$3,IF(VLOOKUP(K31,'Doc Load_Evaluatie 3'!$B$49:$C$724,2,FALSE)=TRUE,Bron!$B$4,"")))</f>
        <v/>
      </c>
      <c r="I31" t="s">
        <v>61</v>
      </c>
      <c r="J31" t="s">
        <v>62</v>
      </c>
      <c r="K31" t="s">
        <v>63</v>
      </c>
    </row>
    <row r="32" spans="2:15" ht="14.4" x14ac:dyDescent="0.3">
      <c r="B32" s="17"/>
      <c r="C32" s="17" t="s">
        <v>64</v>
      </c>
      <c r="D32" s="16" t="s">
        <v>65</v>
      </c>
      <c r="E32" s="19" t="s">
        <v>267</v>
      </c>
      <c r="F32" s="19" t="s">
        <v>54</v>
      </c>
      <c r="G32" s="19">
        <f>IF(VLOOKUP(I32,'Doc Load_Evaluatie 3'!$B$2:$C$724,2,FALSE)=TRUE, 1,IF(VLOOKUP(J32,'Doc Load_Evaluatie 3'!$B$2:$C$724,2,FALSE)=TRUE,1,IF(VLOOKUP(K32,'Doc Load_Evaluatie 3'!$B$2:$C$724,2,FALSE)=TRUE,1,0)))</f>
        <v>0</v>
      </c>
      <c r="H32" s="19" t="str">
        <f>IF(VLOOKUP(I32,'Doc Load_Evaluatie 3'!$B$49:$C$724,2,FALSE)=TRUE, Bron!$B$2,IF(VLOOKUP(J32,'Doc Load_Evaluatie 3'!$B$49:$C$724,2,FALSE)=TRUE,Bron!$B$3,IF(VLOOKUP(K32,'Doc Load_Evaluatie 3'!$B$49:$C$724,2,FALSE)=TRUE,Bron!$B$4,"")))</f>
        <v/>
      </c>
      <c r="I32" t="s">
        <v>66</v>
      </c>
      <c r="J32" t="s">
        <v>67</v>
      </c>
      <c r="K32" t="s">
        <v>68</v>
      </c>
    </row>
    <row r="33" spans="2:14" s="60" customFormat="1" x14ac:dyDescent="0.3">
      <c r="E33" s="63"/>
      <c r="F33" s="63"/>
      <c r="G33" s="63"/>
      <c r="H33" s="63"/>
    </row>
    <row r="34" spans="2:14" x14ac:dyDescent="0.3">
      <c r="B34" s="12" t="s">
        <v>69</v>
      </c>
      <c r="C34" s="102" t="s">
        <v>70</v>
      </c>
      <c r="D34" s="103"/>
      <c r="E34" s="103"/>
      <c r="F34" s="103"/>
      <c r="G34" s="103"/>
      <c r="H34" s="104"/>
    </row>
    <row r="35" spans="2:14" x14ac:dyDescent="0.3">
      <c r="B35" s="16"/>
      <c r="C35" s="17" t="s">
        <v>71</v>
      </c>
      <c r="D35" s="16" t="s">
        <v>72</v>
      </c>
      <c r="E35" s="19" t="s">
        <v>28</v>
      </c>
      <c r="F35" s="19" t="s">
        <v>25</v>
      </c>
      <c r="G35" s="19">
        <f>IF(VLOOKUP(C35,'Doc Load_Evaluatie 3'!$B$49:$C$386,2,FALSE)=TRUE,1, 0)</f>
        <v>0</v>
      </c>
      <c r="H35" s="19" t="str">
        <f>IF(VLOOKUP(C35,'Doc Load_Evaluatie 3'!$B$49:$C$386,2,FALSE)=TRUE,Bron!$B$7,Bron!$B$8)</f>
        <v>Niet voldaan</v>
      </c>
    </row>
    <row r="36" spans="2:14" x14ac:dyDescent="0.3">
      <c r="B36" s="16"/>
      <c r="C36" s="17" t="s">
        <v>73</v>
      </c>
      <c r="D36" s="16" t="s">
        <v>74</v>
      </c>
      <c r="E36" s="19" t="s">
        <v>28</v>
      </c>
      <c r="F36" s="19" t="s">
        <v>25</v>
      </c>
      <c r="G36" s="19">
        <f>IF(VLOOKUP(C36,'Doc Load_Evaluatie 3'!$B$49:$C$386,2,FALSE)=TRUE,1, 0)</f>
        <v>0</v>
      </c>
      <c r="H36" s="19" t="str">
        <f>IF(VLOOKUP(C36,'Doc Load_Evaluatie 3'!$B$49:$C$386,2,FALSE)=TRUE,Bron!$B$7,Bron!$B$8)</f>
        <v>Niet voldaan</v>
      </c>
    </row>
    <row r="37" spans="2:14" ht="14.4" x14ac:dyDescent="0.3">
      <c r="B37" s="16"/>
      <c r="C37" s="17" t="s">
        <v>75</v>
      </c>
      <c r="D37" s="16" t="s">
        <v>76</v>
      </c>
      <c r="E37" s="19" t="s">
        <v>267</v>
      </c>
      <c r="F37" s="19" t="s">
        <v>77</v>
      </c>
      <c r="G37" s="19">
        <f>IF(VLOOKUP(I37,'Doc Load_Evaluatie 3'!$B$49:$C$724,2,FALSE)=TRUE, 1,IF(VLOOKUP(J37,'Doc Load_Evaluatie 3'!$B$49:$C$724,2,FALSE)=TRUE,1,IF(VLOOKUP(K37,'Doc Load_Evaluatie 3'!$B$49:$C$724,2,FALSE)=TRUE,0,0)))</f>
        <v>0</v>
      </c>
      <c r="H37" s="19" t="str">
        <f>IF(VLOOKUP(I37,'Doc Load_Evaluatie 3'!$B$49:$C$724,2,FALSE)=TRUE, Bron!$B$2,IF(VLOOKUP(J37,'Doc Load_Evaluatie 3'!$B$49:$C$724,2,FALSE)=TRUE,Bron!$B$3,IF(VLOOKUP(K37,'Doc Load_Evaluatie 3'!$B$49:$C$724,2,FALSE)=TRUE,Bron!$B$8,"")))</f>
        <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02" t="s">
        <v>82</v>
      </c>
      <c r="D39" s="103"/>
      <c r="E39" s="103"/>
      <c r="F39" s="103"/>
      <c r="G39" s="103"/>
      <c r="H39" s="104"/>
    </row>
    <row r="40" spans="2:14" x14ac:dyDescent="0.3">
      <c r="B40" s="16"/>
      <c r="C40" s="16"/>
      <c r="D40" s="16" t="s">
        <v>83</v>
      </c>
      <c r="E40" s="1" t="s">
        <v>84</v>
      </c>
      <c r="F40" s="1" t="s">
        <v>25</v>
      </c>
      <c r="G40" s="19" cm="1">
        <f t="array" ref="G40">IF(SUMPRODUCT(-(G41:G45 &lt;&gt; ""))=0,0,1)</f>
        <v>0</v>
      </c>
      <c r="H40" s="19" t="str">
        <f>IF(G40=1,Bron!$B$7,Bron!$B$8)</f>
        <v>Niet voldaan</v>
      </c>
    </row>
    <row r="41" spans="2:14" x14ac:dyDescent="0.3">
      <c r="B41" s="16"/>
      <c r="C41" s="23" t="s">
        <v>85</v>
      </c>
      <c r="D41" s="16" t="s">
        <v>86</v>
      </c>
      <c r="E41" s="19"/>
      <c r="F41" s="19"/>
      <c r="G41" s="19" t="str">
        <f>IF(VLOOKUP(C41,'Doc Load_Evaluatie 3'!$B$49:$C$386,2,FALSE)=TRUE,"x", "")</f>
        <v/>
      </c>
      <c r="H41" s="19" t="str">
        <f>IF(VLOOKUP(C41,'Doc Load_Evaluatie 3'!$B$49:$C$386,2,FALSE)=TRUE,Bron!$B$7, "")</f>
        <v/>
      </c>
    </row>
    <row r="42" spans="2:14" x14ac:dyDescent="0.3">
      <c r="B42" s="16"/>
      <c r="C42" s="23" t="s">
        <v>87</v>
      </c>
      <c r="D42" s="16" t="s">
        <v>88</v>
      </c>
      <c r="E42" s="19"/>
      <c r="F42" s="19"/>
      <c r="G42" s="19" t="str">
        <f>IF(VLOOKUP(C42,'Doc Load_Evaluatie 3'!$B$49:$C$386,2,FALSE)=TRUE,"x", "")</f>
        <v/>
      </c>
      <c r="H42" s="19" t="str">
        <f>IF(VLOOKUP(C42,'Doc Load_Evaluatie 3'!$B$49:$C$386,2,FALSE)=TRUE,Bron!$B$7, "")</f>
        <v/>
      </c>
    </row>
    <row r="43" spans="2:14" x14ac:dyDescent="0.3">
      <c r="B43" s="16"/>
      <c r="C43" s="23" t="s">
        <v>89</v>
      </c>
      <c r="D43" s="16" t="s">
        <v>90</v>
      </c>
      <c r="E43" s="19"/>
      <c r="F43" s="19"/>
      <c r="G43" s="19" t="str">
        <f>IF(VLOOKUP(C43,'Doc Load_Evaluatie 3'!$B$49:$C$386,2,FALSE)=TRUE,"x", "")</f>
        <v/>
      </c>
      <c r="H43" s="19" t="str">
        <f>IF(VLOOKUP(C43,'Doc Load_Evaluatie 3'!$B$49:$C$386,2,FALSE)=TRUE,Bron!$B$7, "")</f>
        <v/>
      </c>
    </row>
    <row r="44" spans="2:14" x14ac:dyDescent="0.3">
      <c r="B44" s="16"/>
      <c r="C44" s="23" t="s">
        <v>91</v>
      </c>
      <c r="D44" s="16" t="s">
        <v>92</v>
      </c>
      <c r="E44" s="19"/>
      <c r="F44" s="19"/>
      <c r="G44" s="19" t="str">
        <f>IF(VLOOKUP(C44,'Doc Load_Evaluatie 3'!$B$49:$C$386,2,FALSE)=TRUE,"x", "")</f>
        <v/>
      </c>
      <c r="H44" s="19" t="str">
        <f>IF(VLOOKUP(C44,'Doc Load_Evaluatie 3'!$B$49:$C$386,2,FALSE)=TRUE,Bron!$B$7, "")</f>
        <v/>
      </c>
    </row>
    <row r="45" spans="2:14" x14ac:dyDescent="0.3">
      <c r="B45" s="16"/>
      <c r="C45" s="23" t="s">
        <v>93</v>
      </c>
      <c r="D45" s="16" t="s">
        <v>94</v>
      </c>
      <c r="E45" s="19"/>
      <c r="F45" s="19"/>
      <c r="G45" s="19" t="str">
        <f>IF(VLOOKUP(C45,'Doc Load_Evaluatie 3'!$B$49:$C$386,2,FALSE)=TRUE,"x", "")</f>
        <v/>
      </c>
      <c r="H45" s="19" t="str">
        <f>IF(VLOOKUP(C45,'Doc Load_Evaluatie 3'!$B$49:$C$386,2,FALSE)=TRUE,Bron!$B$7, "")</f>
        <v/>
      </c>
    </row>
    <row r="46" spans="2:14" s="60" customFormat="1" x14ac:dyDescent="0.3">
      <c r="D46" s="69"/>
      <c r="E46" s="63"/>
      <c r="F46" s="63"/>
      <c r="G46" s="65"/>
      <c r="H46" s="65"/>
    </row>
    <row r="47" spans="2:14" x14ac:dyDescent="0.3">
      <c r="B47" s="12" t="s">
        <v>95</v>
      </c>
      <c r="C47" s="102" t="s">
        <v>96</v>
      </c>
      <c r="D47" s="103"/>
      <c r="E47" s="103"/>
      <c r="F47" s="103" t="s">
        <v>97</v>
      </c>
      <c r="G47" s="103"/>
      <c r="H47" s="104"/>
    </row>
    <row r="48" spans="2:14" ht="14.4" x14ac:dyDescent="0.3">
      <c r="B48" s="16"/>
      <c r="C48" s="16" t="s">
        <v>95</v>
      </c>
      <c r="D48" s="16" t="s">
        <v>98</v>
      </c>
      <c r="E48" s="19" t="s">
        <v>24</v>
      </c>
      <c r="F48" s="19" t="s">
        <v>77</v>
      </c>
      <c r="G48" s="19">
        <f>IF(OR(H48=Bron!B2,'Bijlage3_Evaluatie 3'!H48=Bron!B3),1,0)</f>
        <v>0</v>
      </c>
      <c r="H48" s="19" t="str">
        <f>IF(OR(VLOOKUP(L48,'Doc Load_Evaluatie 3'!$B$49:$C$724,2,FALSE)=TRUE,VLOOKUP(I48,'Doc Load_Evaluatie 3'!$B$49:$C$724,2,FALSE)=TRUE), Bron!$B$2,IF(OR(VLOOKUP(M48,'Doc Load_Evaluatie 3'!$B$49:$C$724,2,FALSE)=TRUE,VLOOKUP(J48,'Doc Load_Evaluatie 3'!$B$49:$C$724,2,FALSE)=TRUE),Bron!$B$3,IF(OR(VLOOKUP(K48,'Doc Load_Evaluatie 3'!$B$49:$C$724,2,FALSE)=TRUE,VLOOKUP(N48,'Doc Load_Evaluatie 3'!$B$49:$C$724,2,FALSE)=TRUE),Bron!$B$8,"Niet ingevuld")))</f>
        <v>Niet ingevuld</v>
      </c>
      <c r="I48" t="s">
        <v>99</v>
      </c>
      <c r="J48" t="s">
        <v>100</v>
      </c>
      <c r="K48" t="s">
        <v>101</v>
      </c>
      <c r="L48" t="s">
        <v>102</v>
      </c>
      <c r="M48" t="s">
        <v>103</v>
      </c>
      <c r="N48" t="s">
        <v>104</v>
      </c>
    </row>
    <row r="49" spans="2:15" x14ac:dyDescent="0.3">
      <c r="B49" s="12" t="s">
        <v>105</v>
      </c>
      <c r="C49" s="102" t="s">
        <v>106</v>
      </c>
      <c r="D49" s="103"/>
      <c r="E49" s="103"/>
      <c r="F49" s="103" t="s">
        <v>97</v>
      </c>
      <c r="G49" s="103"/>
      <c r="H49" s="104"/>
    </row>
    <row r="50" spans="2:15" ht="14.4" x14ac:dyDescent="0.3">
      <c r="B50" s="16"/>
      <c r="C50" s="16" t="s">
        <v>105</v>
      </c>
      <c r="D50" s="16" t="s">
        <v>107</v>
      </c>
      <c r="E50" s="1" t="s">
        <v>24</v>
      </c>
      <c r="F50" s="19" t="s">
        <v>54</v>
      </c>
      <c r="G50" s="19">
        <f>IF(VLOOKUP(I50,'Doc Load_Evaluatie 3'!$B$49:$C$724,2,FALSE)=TRUE, 1,IF(VLOOKUP(J50,'Doc Load_Evaluatie 3'!$B$49:$C$724,2,FALSE)=TRUE,1,IF(VLOOKUP(K50,'Doc Load_Evaluatie 3'!$B$49:$C$724,2,FALSE)=TRUE,0,0)))</f>
        <v>0</v>
      </c>
      <c r="H50" s="19" t="str">
        <f>IF(VLOOKUP(I50,'Doc Load_Evaluatie 3'!$B$49:$C$724,2,FALSE)=TRUE, Bron!$B$2,IF(VLOOKUP(J50,'Doc Load_Evaluatie 3'!$B$49:$C$724,2,FALSE)=TRUE,Bron!$B$3,IF(VLOOKUP(K50,'Doc Load_Evaluatie 3'!$B$49:$C$724,2,FALSE)=TRUE,Bron!$B$4,"Niet ingevuld")))</f>
        <v>Niet ingevuld</v>
      </c>
      <c r="I50" t="s">
        <v>108</v>
      </c>
      <c r="J50" t="s">
        <v>109</v>
      </c>
      <c r="K50" t="s">
        <v>110</v>
      </c>
    </row>
    <row r="51" spans="2:15" x14ac:dyDescent="0.3">
      <c r="B51" s="12" t="s">
        <v>111</v>
      </c>
      <c r="C51" s="102" t="s">
        <v>112</v>
      </c>
      <c r="D51" s="103"/>
      <c r="E51" s="103"/>
      <c r="F51" s="103" t="s">
        <v>97</v>
      </c>
      <c r="G51" s="103"/>
      <c r="H51" s="104"/>
    </row>
    <row r="52" spans="2:15" ht="14.4" x14ac:dyDescent="0.3">
      <c r="B52" s="16"/>
      <c r="C52" s="16" t="s">
        <v>111</v>
      </c>
      <c r="D52" s="16" t="s">
        <v>113</v>
      </c>
      <c r="E52" s="19" t="s">
        <v>84</v>
      </c>
      <c r="F52" s="19" t="s">
        <v>54</v>
      </c>
      <c r="G52" s="19">
        <f>IF(OR(H52=Bron!$B$2,'Bijlage3_Evaluatie 3'!H52=Bron!$B$3,H52=Bron!$B$4),1,0)</f>
        <v>0</v>
      </c>
      <c r="H52" s="19" t="str">
        <f>IF(VLOOKUP(I52,'Doc Load_Evaluatie 3'!$B$49:$C$724,2,FALSE)=TRUE, Bron!$B$2,IF(VLOOKUP(J52,'Doc Load_Evaluatie 3'!$B$49:$C$724,2,FALSE)=TRUE,Bron!$B$3,IF(VLOOKUP(K52,'Doc Load_Evaluatie 3'!$B$49:$C$724,2,FALSE)=TRUE,Bron!$B$4,"")))</f>
        <v/>
      </c>
      <c r="I52" t="s">
        <v>114</v>
      </c>
      <c r="J52" t="s">
        <v>115</v>
      </c>
      <c r="K52" t="s">
        <v>116</v>
      </c>
    </row>
    <row r="53" spans="2:15" s="60" customFormat="1" x14ac:dyDescent="0.3">
      <c r="E53" s="63"/>
      <c r="F53" s="63"/>
      <c r="G53" s="63"/>
      <c r="H53" s="63"/>
    </row>
    <row r="54" spans="2:15" x14ac:dyDescent="0.3">
      <c r="B54" s="21" t="s">
        <v>117</v>
      </c>
      <c r="C54" s="21"/>
      <c r="D54" s="21" t="s">
        <v>47</v>
      </c>
      <c r="E54" s="22">
        <v>6</v>
      </c>
      <c r="F54" s="22"/>
      <c r="G54" s="22">
        <f>G52+G40+G37+G30+G31+G32</f>
        <v>0</v>
      </c>
      <c r="H54" s="22"/>
    </row>
    <row r="55" spans="2:15" x14ac:dyDescent="0.3">
      <c r="B55" s="21"/>
      <c r="C55" s="21"/>
      <c r="D55" s="21" t="s">
        <v>48</v>
      </c>
      <c r="E55" s="22">
        <v>4</v>
      </c>
      <c r="F55" s="22"/>
      <c r="G55" s="22">
        <f>G35+G36+G48+G50</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118</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119</v>
      </c>
      <c r="C60" s="102" t="s">
        <v>563</v>
      </c>
      <c r="D60" s="103"/>
      <c r="E60" s="103"/>
      <c r="F60" s="103"/>
      <c r="G60" s="103"/>
      <c r="H60" s="104"/>
      <c r="I60" s="5"/>
      <c r="J60" s="5"/>
      <c r="K60" s="5"/>
      <c r="L60" s="5"/>
      <c r="M60" s="5"/>
      <c r="N60" s="5"/>
      <c r="O60" s="64"/>
    </row>
    <row r="61" spans="2:15" ht="14.4" x14ac:dyDescent="0.3">
      <c r="B61" s="16"/>
      <c r="C61" s="16"/>
      <c r="D61" s="16" t="s">
        <v>120</v>
      </c>
      <c r="E61" s="19" t="s">
        <v>28</v>
      </c>
      <c r="F61" s="19" t="s">
        <v>54</v>
      </c>
      <c r="G61" s="19" cm="1">
        <f t="array" ref="G61">IF(AND(ABS(SUMPRODUCT(-(G62:G68 &lt;&gt; "")))&gt;2,G66="x",G67="x"),1,0)</f>
        <v>0</v>
      </c>
      <c r="H61" s="19" t="str" cm="1">
        <f t="array" ref="H61">IF(ABS(SUMPRODUCT(-(G62:G68&lt;&gt;"")))=7,"Uitstekend",IF(ABS(SUMPRODUCT(-(G62:G68&lt;&gt;"")))&gt;4,"Beter",IF(ABS(SUMPRODUCT(-(G62:G68&lt;&gt;"")))&gt;2,"Goed","Niet voldaan")))</f>
        <v>Niet voldaan</v>
      </c>
      <c r="I61" t="s">
        <v>121</v>
      </c>
      <c r="J61" t="s">
        <v>122</v>
      </c>
      <c r="K61" t="s">
        <v>123</v>
      </c>
      <c r="L61" s="5"/>
      <c r="M61" s="5"/>
      <c r="N61" s="5"/>
      <c r="O61" s="64"/>
    </row>
    <row r="62" spans="2:15" x14ac:dyDescent="0.3">
      <c r="B62" s="16"/>
      <c r="C62" s="16" t="s">
        <v>124</v>
      </c>
      <c r="D62" s="16" t="s">
        <v>125</v>
      </c>
      <c r="E62" s="19"/>
      <c r="F62" s="24" t="s">
        <v>25</v>
      </c>
      <c r="G62" s="19" t="str">
        <f>IF(VLOOKUP(C62,'Doc Load_Evaluatie 3'!$B$49:$C$486,2,FALSE)=TRUE,"x","")</f>
        <v/>
      </c>
      <c r="H62" s="19"/>
      <c r="I62" s="5"/>
      <c r="J62" s="5"/>
      <c r="K62" s="5"/>
      <c r="L62" s="5"/>
      <c r="M62" s="5"/>
      <c r="N62" s="5"/>
      <c r="O62" s="64"/>
    </row>
    <row r="63" spans="2:15" x14ac:dyDescent="0.3">
      <c r="B63" s="16"/>
      <c r="C63" s="16" t="s">
        <v>126</v>
      </c>
      <c r="D63" s="16" t="s">
        <v>127</v>
      </c>
      <c r="E63" s="19"/>
      <c r="F63" s="24" t="s">
        <v>25</v>
      </c>
      <c r="G63" s="19" t="str">
        <f>IF(VLOOKUP(C63,'Doc Load_Evaluatie 3'!$B$49:$C$486,2,FALSE)=TRUE,"x","")</f>
        <v/>
      </c>
      <c r="H63" s="19"/>
      <c r="I63" s="5"/>
      <c r="J63" s="5"/>
      <c r="K63" s="5"/>
      <c r="L63" s="5"/>
      <c r="M63" s="5"/>
      <c r="N63" s="5"/>
      <c r="O63" s="64"/>
    </row>
    <row r="64" spans="2:15" x14ac:dyDescent="0.3">
      <c r="B64" s="16"/>
      <c r="C64" s="16" t="s">
        <v>128</v>
      </c>
      <c r="D64" s="16" t="s">
        <v>129</v>
      </c>
      <c r="E64" s="19"/>
      <c r="F64" s="24" t="s">
        <v>25</v>
      </c>
      <c r="G64" s="19" t="str">
        <f>IF(VLOOKUP(C64,'Doc Load_Evaluatie 3'!$B$49:$C$486,2,FALSE)=TRUE,"x","")</f>
        <v/>
      </c>
      <c r="H64" s="19"/>
      <c r="I64" s="5"/>
      <c r="J64" s="5"/>
      <c r="K64" s="5"/>
      <c r="L64" s="5"/>
      <c r="M64" s="5"/>
      <c r="N64" s="5"/>
      <c r="O64" s="64"/>
    </row>
    <row r="65" spans="2:15" x14ac:dyDescent="0.3">
      <c r="B65" s="16"/>
      <c r="C65" s="16" t="s">
        <v>130</v>
      </c>
      <c r="D65" s="16" t="s">
        <v>131</v>
      </c>
      <c r="E65" s="19"/>
      <c r="F65" s="24" t="s">
        <v>25</v>
      </c>
      <c r="G65" s="19" t="str">
        <f>IF(VLOOKUP(C65,'Doc Load_Evaluatie 3'!$B$49:$C$486,2,FALSE)=TRUE,"x","")</f>
        <v/>
      </c>
      <c r="H65" s="19"/>
      <c r="I65" s="5"/>
      <c r="J65" s="5"/>
      <c r="K65" s="5"/>
      <c r="L65" s="5"/>
      <c r="M65" s="5"/>
      <c r="N65" s="5"/>
      <c r="O65" s="64"/>
    </row>
    <row r="66" spans="2:15" x14ac:dyDescent="0.3">
      <c r="B66" s="16"/>
      <c r="C66" s="16" t="s">
        <v>132</v>
      </c>
      <c r="D66" s="16" t="s">
        <v>133</v>
      </c>
      <c r="E66" s="24" t="s">
        <v>24</v>
      </c>
      <c r="F66" s="24" t="s">
        <v>25</v>
      </c>
      <c r="G66" s="19" t="str">
        <f>IF(VLOOKUP(C66,'Doc Load_Evaluatie 3'!$B$49:$C$486,2,FALSE)=TRUE,"x","")</f>
        <v/>
      </c>
      <c r="H66" s="19"/>
      <c r="I66" s="5"/>
      <c r="J66" s="5"/>
      <c r="K66" s="5"/>
      <c r="L66" s="5"/>
      <c r="M66" s="5"/>
      <c r="N66" s="5"/>
      <c r="O66" s="64"/>
    </row>
    <row r="67" spans="2:15" x14ac:dyDescent="0.3">
      <c r="B67" s="16"/>
      <c r="C67" s="16" t="s">
        <v>134</v>
      </c>
      <c r="D67" s="16" t="s">
        <v>135</v>
      </c>
      <c r="E67" s="24" t="s">
        <v>24</v>
      </c>
      <c r="F67" s="24" t="s">
        <v>25</v>
      </c>
      <c r="G67" s="19" t="str">
        <f>IF(VLOOKUP(C67,'Doc Load_Evaluatie 3'!$B$49:$C$486,2,FALSE)=TRUE,"x","")</f>
        <v/>
      </c>
      <c r="H67" s="19"/>
      <c r="I67" s="5"/>
      <c r="J67" s="5"/>
      <c r="K67" s="5"/>
      <c r="L67" s="5"/>
      <c r="M67" s="5"/>
      <c r="N67" s="5"/>
      <c r="O67" s="64"/>
    </row>
    <row r="68" spans="2:15" x14ac:dyDescent="0.3">
      <c r="B68" s="16"/>
      <c r="C68" s="16" t="s">
        <v>136</v>
      </c>
      <c r="D68" s="16" t="s">
        <v>137</v>
      </c>
      <c r="E68" s="19"/>
      <c r="F68" s="24" t="s">
        <v>25</v>
      </c>
      <c r="G68" s="19" t="str">
        <f>IF(VLOOKUP(C68,'Doc Load_Evaluatie 3'!$B$49:$C$486,2,FALSE)=TRUE,"x","")</f>
        <v/>
      </c>
      <c r="H68" s="19"/>
      <c r="I68" s="5"/>
      <c r="J68" s="5"/>
      <c r="K68" s="5"/>
      <c r="L68" s="5"/>
      <c r="M68" s="5"/>
      <c r="N68" s="5"/>
      <c r="O68" s="64"/>
    </row>
    <row r="69" spans="2:15" s="60" customFormat="1" x14ac:dyDescent="0.3">
      <c r="E69" s="63"/>
      <c r="F69" s="63"/>
      <c r="G69" s="63"/>
      <c r="H69" s="63"/>
      <c r="I69" s="64"/>
      <c r="J69" s="64"/>
      <c r="K69" s="64"/>
      <c r="L69" s="64"/>
      <c r="M69" s="64"/>
      <c r="N69" s="64"/>
      <c r="O69" s="64"/>
    </row>
    <row r="70" spans="2:15" x14ac:dyDescent="0.3">
      <c r="B70" s="12" t="s">
        <v>138</v>
      </c>
      <c r="C70" s="102" t="s">
        <v>139</v>
      </c>
      <c r="D70" s="103"/>
      <c r="E70" s="103"/>
      <c r="F70" s="103" t="s">
        <v>97</v>
      </c>
      <c r="G70" s="103"/>
      <c r="H70" s="104"/>
      <c r="I70" s="5"/>
      <c r="J70" s="5"/>
      <c r="K70" s="5"/>
      <c r="L70" s="5"/>
      <c r="M70" s="5"/>
      <c r="N70" s="5"/>
      <c r="O70" s="64"/>
    </row>
    <row r="71" spans="2:15" x14ac:dyDescent="0.3">
      <c r="B71" s="16"/>
      <c r="C71" s="16" t="s">
        <v>140</v>
      </c>
      <c r="D71" s="16" t="s">
        <v>141</v>
      </c>
      <c r="E71" s="19" t="s">
        <v>28</v>
      </c>
      <c r="F71" s="19"/>
      <c r="G71" s="19">
        <f>IF(OR(G72="x",G75="x"),1,0)</f>
        <v>0</v>
      </c>
      <c r="H71" s="19" t="str">
        <f>IF(G71=1,Bron!$B$7,Bron!$B$8)</f>
        <v>Niet voldaan</v>
      </c>
      <c r="I71" s="5"/>
      <c r="J71" s="5"/>
      <c r="K71" s="5"/>
      <c r="L71" s="5"/>
      <c r="M71" s="5"/>
      <c r="N71" s="5"/>
      <c r="O71" s="64"/>
    </row>
    <row r="72" spans="2:15" x14ac:dyDescent="0.3">
      <c r="B72" s="16"/>
      <c r="C72" s="25" t="s">
        <v>142</v>
      </c>
      <c r="D72" s="25" t="s">
        <v>143</v>
      </c>
      <c r="E72" s="19"/>
      <c r="F72" s="19"/>
      <c r="G72" s="19" t="str">
        <f>IF(VLOOKUP(I72,'Doc Load_Evaluatie 3'!$B$49:$C$486,2,FALSE)=TRUE,"x", "")</f>
        <v/>
      </c>
      <c r="H72" s="19" t="str">
        <f>IF(VLOOKUP(I72,'Doc Load_Evaluatie 3'!$B$49:$C$386,2,FALSE)=TRUE,Bron!$B$7, "")</f>
        <v/>
      </c>
      <c r="I72" s="5" t="s">
        <v>144</v>
      </c>
      <c r="J72" s="5"/>
      <c r="K72" s="5"/>
      <c r="L72" s="5"/>
      <c r="M72" s="5"/>
      <c r="N72" s="5"/>
      <c r="O72" s="64"/>
    </row>
    <row r="73" spans="2:15" x14ac:dyDescent="0.3">
      <c r="B73" s="16"/>
      <c r="C73" s="24" t="s">
        <v>29</v>
      </c>
      <c r="D73" s="25" t="s">
        <v>145</v>
      </c>
      <c r="E73" s="19"/>
      <c r="G73" s="19" t="str">
        <f>IF(AND(VLOOKUP('Bijlage3_Evaluatie 3'!I73,'Doc Load_Aanvraag'!$B$49:$C$600,2,FALSE)=TRUE,VLOOKUP('Bijlage3_Evaluatie 3'!$J$73,'Doc Load_Aanvraag'!$B$49:$C$600,2,FALSE)=TRUE),"x","")</f>
        <v/>
      </c>
      <c r="H73" s="19"/>
      <c r="I73" s="5" t="s">
        <v>146</v>
      </c>
      <c r="J73" s="5" t="s">
        <v>147</v>
      </c>
      <c r="K73" s="5"/>
      <c r="L73" s="5"/>
      <c r="M73" s="5"/>
      <c r="N73" s="5"/>
      <c r="O73" s="64"/>
    </row>
    <row r="74" spans="2:15" ht="14.4" x14ac:dyDescent="0.3">
      <c r="B74" s="16"/>
      <c r="C74" s="24" t="s">
        <v>31</v>
      </c>
      <c r="D74" s="25" t="s">
        <v>148</v>
      </c>
      <c r="E74" s="19"/>
      <c r="F74" s="1" t="s">
        <v>77</v>
      </c>
      <c r="G74" s="19" t="str">
        <f>IF(OR(VLOOKUP($I$74,'Doc Load_Evaluatie 3'!$B$49:$C$724,2,FALSE)=TRUE, VLOOKUP($L$74,'Doc Load_Evaluatie 3'!$B$49:$C$724,2,FALSE)=TRUE),"x",IF(OR(VLOOKUP('Bijlage3_Evaluatie 3'!$J$74,'Doc Load_Evaluatie 3'!$B$49:$C$724,2,FALSE)=TRUE,VLOOKUP('Bijlage3_Evaluatie 3'!$M$74,'Doc Load_Evaluatie 3'!$B$49:$C$724,2,FALSE)=TRUE),"x",IF(OR(VLOOKUP('Bijlage3_Evaluatie 3'!$K$74,'Doc Load_Evaluatie 3'!$B$49:$C$724,2,FALSE)=TRUE,VLOOKUP('Bijlage3_Evaluatie 3'!$K$74,'Doc Load_Evaluatie 3'!$B$49:$C$724,2,FALSE)=TRUE),"x","")))</f>
        <v/>
      </c>
      <c r="H74" s="19" t="str">
        <f>IF(OR(VLOOKUP($I$74,'Doc Load_Evaluatie 3'!$B$49:$C$724,2,FALSE)=TRUE, VLOOKUP($L$74,'Doc Load_Evaluatie 3'!$B$49:$C$724,2,FALSE)=TRUE),Bron!$B$49,IF(OR(VLOOKUP('Bijlage3_Evaluatie 3'!$J$74,'Doc Load_Evaluatie 3'!$B$49:$C$724,2,FALSE)=TRUE,VLOOKUP('Bijlage3_Evaluatie 3'!$M$74,'Doc Load_Evaluatie 3'!$B$49:$C$724,2,FALSE)=TRUE),Bron!$B$3,IF(OR(VLOOKUP('Bijlage3_Evaluatie 3'!$K$74,'Doc Load_Evaluatie 3'!$B$49:$C$724,2,FALSE)=TRUE,VLOOKUP('Bijlage3_Evaluatie 3'!$K$74,'Doc Load_Evaluatie 3'!$B$49:$C$724,2,FALSE)=TRUE),Bron!$B$8,"")))</f>
        <v/>
      </c>
      <c r="I74" t="s">
        <v>149</v>
      </c>
      <c r="J74" t="s">
        <v>150</v>
      </c>
      <c r="K74" t="s">
        <v>151</v>
      </c>
      <c r="L74" t="s">
        <v>152</v>
      </c>
      <c r="M74" t="s">
        <v>153</v>
      </c>
      <c r="N74" t="s">
        <v>154</v>
      </c>
      <c r="O74" s="64"/>
    </row>
    <row r="75" spans="2:15" x14ac:dyDescent="0.3">
      <c r="B75" s="16"/>
      <c r="C75" s="25" t="s">
        <v>155</v>
      </c>
      <c r="D75" s="25" t="s">
        <v>156</v>
      </c>
      <c r="E75" s="1"/>
      <c r="F75" s="19"/>
      <c r="G75" s="19" t="str">
        <f>IF(VLOOKUP(I75,'Doc Load_Evaluatie 3'!$B$49:$C$600,2,FALSE)=TRUE,"x", "")</f>
        <v/>
      </c>
      <c r="H75" s="19" t="s">
        <v>97</v>
      </c>
      <c r="I75" s="5" t="s">
        <v>157</v>
      </c>
      <c r="J75" s="5"/>
      <c r="K75" s="5"/>
      <c r="L75" s="5"/>
      <c r="M75" s="5"/>
      <c r="N75" s="5"/>
      <c r="O75" s="64"/>
    </row>
    <row r="76" spans="2:15" x14ac:dyDescent="0.3">
      <c r="B76" s="16"/>
      <c r="C76" s="24" t="s">
        <v>29</v>
      </c>
      <c r="D76" s="25" t="s">
        <v>158</v>
      </c>
      <c r="E76" s="1"/>
      <c r="F76" s="19"/>
      <c r="G76" s="19" t="str">
        <f>IF(AND(VLOOKUP('Bijlage3_Evaluatie 3'!I76,'Doc Load_Aanvraag'!$B$49:$C$600,2,FALSE)=TRUE,VLOOKUP('Bijlage3_Evaluatie 3'!$J$76,'Doc Load_Aanvraag'!$B$2:$C$600,2,FALSE)=TRUE),"x","")</f>
        <v/>
      </c>
      <c r="H76" s="19"/>
      <c r="I76" s="5" t="s">
        <v>159</v>
      </c>
      <c r="J76" s="5" t="s">
        <v>160</v>
      </c>
      <c r="K76" s="5"/>
      <c r="L76" s="5"/>
      <c r="M76" s="5"/>
      <c r="N76" s="5"/>
      <c r="O76" s="64"/>
    </row>
    <row r="77" spans="2:15" x14ac:dyDescent="0.3">
      <c r="B77" s="16"/>
      <c r="C77" s="24" t="s">
        <v>31</v>
      </c>
      <c r="D77" s="25" t="s">
        <v>161</v>
      </c>
      <c r="E77" s="1"/>
      <c r="F77" s="19"/>
      <c r="G77" s="19" t="str">
        <f>IF(VLOOKUP(I77,'Doc Load_Evaluatie 3'!$B$49:$C$600,2,FALSE)=TRUE,"x", "")</f>
        <v/>
      </c>
      <c r="H77" s="19"/>
      <c r="I77" s="5" t="s">
        <v>162</v>
      </c>
      <c r="J77" s="5"/>
      <c r="K77" s="5"/>
      <c r="L77" s="5"/>
      <c r="M77" s="5"/>
      <c r="N77" s="5"/>
      <c r="O77" s="64"/>
    </row>
    <row r="78" spans="2:15" x14ac:dyDescent="0.3">
      <c r="B78" s="16"/>
      <c r="C78" s="16" t="s">
        <v>163</v>
      </c>
      <c r="D78" s="17" t="s">
        <v>164</v>
      </c>
      <c r="E78" s="26" t="s">
        <v>97</v>
      </c>
      <c r="F78" s="19"/>
      <c r="G78" s="19"/>
      <c r="H78" s="19"/>
      <c r="I78" s="5"/>
      <c r="J78" s="5"/>
      <c r="K78" s="5"/>
      <c r="L78" s="5"/>
      <c r="M78" s="5"/>
      <c r="N78" s="5"/>
      <c r="O78" s="64"/>
    </row>
    <row r="79" spans="2:15" ht="14.4" x14ac:dyDescent="0.3">
      <c r="B79" s="16"/>
      <c r="C79" s="1" t="s">
        <v>29</v>
      </c>
      <c r="D79" s="17" t="s">
        <v>165</v>
      </c>
      <c r="E79" s="19" t="s">
        <v>84</v>
      </c>
      <c r="F79" s="19" t="s">
        <v>77</v>
      </c>
      <c r="G79" s="19">
        <f>IF(VLOOKUP(I79,'Doc Load_Evaluatie 3'!$B$49:$C$724,2,FALSE)=TRUE, 1,IF(VLOOKUP(J79,'Doc Load_Evaluatie 3'!$B$49:$C$724,2,FALSE)=TRUE,1,IF(VLOOKUP(K79,'Doc Load_Evaluatie 3'!$B$49:$C$724,2,FALSE)=TRUE,0,0)))</f>
        <v>0</v>
      </c>
      <c r="H79" s="19" t="str">
        <f>IF(VLOOKUP(I79,'Doc Load_Evaluatie 3'!$B$49:$C$724,2,FALSE)=TRUE, Bron!$B$2,IF(VLOOKUP(J79,'Doc Load_Evaluatie 3'!$B$49:$C$724,2,FALSE)=TRUE,Bron!$B$3,IF(VLOOKUP(K79,'Doc Load_Evaluatie 3'!$B$49:$C$724,2,FALSE)=TRUE,Bron!$B$8,"")))</f>
        <v/>
      </c>
      <c r="I79" t="s">
        <v>166</v>
      </c>
      <c r="J79" t="s">
        <v>167</v>
      </c>
      <c r="K79" t="s">
        <v>168</v>
      </c>
      <c r="L79" s="5"/>
      <c r="M79" s="5"/>
      <c r="N79" s="5"/>
      <c r="O79" s="64"/>
    </row>
    <row r="80" spans="2:15" ht="14.4" x14ac:dyDescent="0.3">
      <c r="B80" s="16"/>
      <c r="C80" s="1" t="s">
        <v>31</v>
      </c>
      <c r="D80" s="17" t="s">
        <v>169</v>
      </c>
      <c r="E80" s="19" t="s">
        <v>84</v>
      </c>
      <c r="F80" s="19" t="s">
        <v>77</v>
      </c>
      <c r="G80" s="19">
        <f>IF(VLOOKUP(I80,'Doc Load_Evaluatie 3'!$B$49:$C$724,2,FALSE)=TRUE, 1,IF(VLOOKUP(J80,'Doc Load_Evaluatie 3'!$B$49:$C$724,2,FALSE)=TRUE,1,IF(VLOOKUP(K80,'Doc Load_Evaluatie 3'!$B$49:$C$724,2,FALSE)=TRUE,0,0)))</f>
        <v>0</v>
      </c>
      <c r="H80" s="19" t="str">
        <f>IF(VLOOKUP(I80,'Doc Load_Evaluatie 3'!$B$49:$C$724,2,FALSE)=TRUE, Bron!$B$2,IF(VLOOKUP(J80,'Doc Load_Evaluatie 3'!$B$49:$C$724,2,FALSE)=TRUE,Bron!$B$3,IF(VLOOKUP(K80,'Doc Load_Evaluatie 3'!$B$49:$C$724,2,FALSE)=TRUE,Bron!$B$8,"")))</f>
        <v/>
      </c>
      <c r="I80" t="s">
        <v>170</v>
      </c>
      <c r="J80" t="s">
        <v>171</v>
      </c>
      <c r="K80" t="s">
        <v>172</v>
      </c>
      <c r="L80" s="5"/>
      <c r="M80" s="5"/>
      <c r="N80" s="5"/>
      <c r="O80" s="64"/>
    </row>
    <row r="81" spans="2:15" ht="14.4" x14ac:dyDescent="0.3">
      <c r="B81" s="16"/>
      <c r="C81" s="1" t="s">
        <v>33</v>
      </c>
      <c r="D81" s="17" t="s">
        <v>173</v>
      </c>
      <c r="E81" s="19" t="s">
        <v>84</v>
      </c>
      <c r="F81" s="19" t="s">
        <v>77</v>
      </c>
      <c r="G81" s="19">
        <f>IF(VLOOKUP(I81,'Doc Load_Evaluatie 3'!$B$49:$C$724,2,FALSE)=TRUE, 1,IF(VLOOKUP(J81,'Doc Load_Evaluatie 3'!$B$49:$C$724,2,FALSE)=TRUE,1,IF(VLOOKUP(K81,'Doc Load_Evaluatie 3'!$B$49:$C$724,2,FALSE)=TRUE,0,0)))</f>
        <v>0</v>
      </c>
      <c r="H81" s="19" t="str">
        <f>IF(VLOOKUP(I81,'Doc Load_Evaluatie 3'!$B$49:$C$724,2,FALSE)=TRUE, Bron!$B$2,IF(VLOOKUP(J81,'Doc Load_Evaluatie 3'!$B$49:$C$724,2,FALSE)=TRUE,Bron!$B$3,IF(VLOOKUP(K81,'Doc Load_Evaluatie 3'!$B$49:$C$724,2,FALSE)=TRUE,Bron!$B$8,"")))</f>
        <v/>
      </c>
      <c r="I81" t="s">
        <v>174</v>
      </c>
      <c r="J81" t="s">
        <v>175</v>
      </c>
      <c r="K81" t="s">
        <v>176</v>
      </c>
      <c r="L81" s="5"/>
      <c r="M81" s="5"/>
      <c r="N81" s="5"/>
      <c r="O81" s="64"/>
    </row>
    <row r="82" spans="2:15" ht="14.4" x14ac:dyDescent="0.3">
      <c r="B82" s="16"/>
      <c r="C82" s="1" t="s">
        <v>177</v>
      </c>
      <c r="D82" s="17" t="s">
        <v>178</v>
      </c>
      <c r="E82" s="19" t="s">
        <v>84</v>
      </c>
      <c r="F82" s="19" t="s">
        <v>77</v>
      </c>
      <c r="G82" s="19">
        <f>IF(VLOOKUP(I82,'Doc Load_Evaluatie 3'!$B$49:$C$724,2,FALSE)=TRUE, 1,IF(VLOOKUP(J82,'Doc Load_Evaluatie 3'!$B$49:$C$724,2,FALSE)=TRUE,1,IF(VLOOKUP(K82,'Doc Load_Evaluatie 3'!$B$49:$C$724,2,FALSE)=TRUE,0,0)))</f>
        <v>0</v>
      </c>
      <c r="H82" s="19" t="str">
        <f>IF(VLOOKUP(I82,'Doc Load_Evaluatie 3'!$B$49:$C$724,2,FALSE)=TRUE, Bron!$B$2,IF(VLOOKUP(J82,'Doc Load_Evaluatie 3'!$B$49:$C$724,2,FALSE)=TRUE,Bron!$B$3,IF(VLOOKUP(K82,'Doc Load_Evaluatie 3'!$B$49:$C$724,2,FALSE)=TRUE,Bron!$B$8,"")))</f>
        <v/>
      </c>
      <c r="I82" t="s">
        <v>179</v>
      </c>
      <c r="J82" t="s">
        <v>180</v>
      </c>
      <c r="K82" t="s">
        <v>181</v>
      </c>
      <c r="L82" s="5"/>
      <c r="M82" s="5"/>
      <c r="N82" s="5"/>
      <c r="O82" s="64"/>
    </row>
    <row r="83" spans="2:15" ht="14.4" x14ac:dyDescent="0.3">
      <c r="B83" s="16"/>
      <c r="C83" s="16" t="s">
        <v>182</v>
      </c>
      <c r="D83" s="16" t="s">
        <v>183</v>
      </c>
      <c r="E83" s="1" t="s">
        <v>84</v>
      </c>
      <c r="F83" s="19" t="s">
        <v>77</v>
      </c>
      <c r="G83" s="19">
        <f>IF(VLOOKUP(I83,'Doc Load_Evaluatie 3'!$B$49:$C$724,2,FALSE)=TRUE, 1,IF(VLOOKUP(J83,'Doc Load_Evaluatie 3'!$B$49:$C$724,2,FALSE)=TRUE,1,IF(VLOOKUP(K83,'Doc Load_Evaluatie 3'!$B$49:$C$724,2,FALSE)=TRUE,0,0)))</f>
        <v>0</v>
      </c>
      <c r="H83" s="19" t="str">
        <f>IF(VLOOKUP(I83,'Doc Load_Evaluatie 3'!$B$49:$C$724,2,FALSE)=TRUE, Bron!$B$2,IF(VLOOKUP(J83,'Doc Load_Evaluatie 3'!$B$49:$C$724,2,FALSE)=TRUE,Bron!$B$3,IF(VLOOKUP(K83,'Doc Load_Evaluatie 3'!$B$49:$C$724,2,FALSE)=TRUE,Bron!$B$8,"")))</f>
        <v/>
      </c>
      <c r="I83" t="s">
        <v>184</v>
      </c>
      <c r="J83" t="s">
        <v>185</v>
      </c>
      <c r="K83" t="s">
        <v>186</v>
      </c>
      <c r="L83" s="5"/>
      <c r="M83" s="5"/>
      <c r="N83" s="5"/>
      <c r="O83" s="64"/>
    </row>
    <row r="84" spans="2:15" s="60" customFormat="1" x14ac:dyDescent="0.3">
      <c r="E84" s="63"/>
      <c r="F84" s="63"/>
      <c r="G84" s="63"/>
      <c r="H84" s="63"/>
      <c r="I84" s="64"/>
      <c r="J84" s="64"/>
      <c r="K84" s="64"/>
      <c r="L84" s="64"/>
      <c r="M84" s="64"/>
      <c r="N84" s="64"/>
      <c r="O84" s="64"/>
    </row>
    <row r="85" spans="2:15" x14ac:dyDescent="0.3">
      <c r="B85" s="12" t="s">
        <v>187</v>
      </c>
      <c r="C85" s="102" t="s">
        <v>188</v>
      </c>
      <c r="D85" s="103"/>
      <c r="E85" s="103"/>
      <c r="F85" s="103" t="s">
        <v>97</v>
      </c>
      <c r="G85" s="103"/>
      <c r="H85" s="104"/>
      <c r="I85" s="5"/>
      <c r="J85" s="5"/>
      <c r="K85" s="5"/>
      <c r="L85" s="5"/>
      <c r="M85" s="5"/>
      <c r="N85" s="5"/>
      <c r="O85" s="64"/>
    </row>
    <row r="86" spans="2:15" ht="14.4" x14ac:dyDescent="0.3">
      <c r="B86" s="16"/>
      <c r="C86" s="16" t="s">
        <v>189</v>
      </c>
      <c r="D86" s="16" t="s">
        <v>190</v>
      </c>
      <c r="E86" s="19" t="s">
        <v>28</v>
      </c>
      <c r="F86" s="1" t="s">
        <v>77</v>
      </c>
      <c r="G86" s="19">
        <f>IF(VLOOKUP(I86,'Doc Load_Evaluatie 3'!$B$49:$C$724,2,FALSE)=TRUE, 1,IF(VLOOKUP(J86,'Doc Load_Evaluatie 3'!$B$49:$C$724,2,FALSE)=TRUE,1,IF(VLOOKUP(K86,'Doc Load_Evaluatie 3'!$B$49:$C$724,2,FALSE)=TRUE,0,0)))</f>
        <v>0</v>
      </c>
      <c r="H86" s="19" t="str">
        <f>IF(VLOOKUP(I86,'Doc Load_Evaluatie 3'!$B$49:$C$724,2,FALSE)=TRUE, Bron!$B$2,IF(VLOOKUP(J86,'Doc Load_Evaluatie 3'!$B$49:$C$724,2,FALSE)=TRUE,Bron!$B$3,IF(VLOOKUP(K86,'Doc Load_Evaluatie 3'!$B$49:$C$724,2,FALSE)=TRUE,Bron!$B$8,"Niet ingevuld")))</f>
        <v>Niet ingevuld</v>
      </c>
      <c r="I86" t="s">
        <v>192</v>
      </c>
      <c r="J86" t="s">
        <v>193</v>
      </c>
      <c r="K86" t="s">
        <v>194</v>
      </c>
      <c r="L86" s="5"/>
      <c r="M86" s="5"/>
      <c r="N86" s="5"/>
      <c r="O86" s="64"/>
    </row>
    <row r="87" spans="2:15" ht="14.4" x14ac:dyDescent="0.3">
      <c r="B87" s="16"/>
      <c r="C87" s="16" t="s">
        <v>195</v>
      </c>
      <c r="D87" s="16" t="s">
        <v>196</v>
      </c>
      <c r="E87" s="19" t="s">
        <v>28</v>
      </c>
      <c r="F87" s="19" t="s">
        <v>191</v>
      </c>
      <c r="G87" s="19">
        <f>IF(VLOOKUP($I$87,'Doc Load_Evaluatie 3'!$B$49:$C$724,2,FALSE)=TRUE, 1,IF(VLOOKUP($J$87,'Doc Load_Evaluatie 3'!$B$49:$C$724,2,FALSE)=TRUE,1,IF(VLOOKUP($K$87,'Doc Load_Evaluatie 3'!$B$49:$C$724,2,FALSE)=TRUE,0,0)))</f>
        <v>0</v>
      </c>
      <c r="H87" s="19" t="str">
        <f>IF(VLOOKUP($I$87,'Doc Load_Evaluatie 3'!$B$49:$C$724,2,FALSE)=TRUE, Bron!$B$2,IF(VLOOKUP($J$87,'Doc Load_Evaluatie 3'!$B$49:$C$724,2,FALSE)=TRUE,Bron!$B$8,IF(VLOOKUP($K$87,'Doc Load_Evaluatie 3'!$B$49:$C$724,2,FALSE)=TRUE,Bron!$B$8,"Niet ingevuld")))</f>
        <v>Niet ingevuld</v>
      </c>
      <c r="I87" t="s">
        <v>197</v>
      </c>
      <c r="J87" t="s">
        <v>198</v>
      </c>
      <c r="K87" t="s">
        <v>199</v>
      </c>
      <c r="L87" s="5"/>
      <c r="M87" s="5"/>
      <c r="N87" s="5"/>
      <c r="O87" s="64"/>
    </row>
    <row r="88" spans="2:15" x14ac:dyDescent="0.3">
      <c r="B88" s="16"/>
      <c r="C88" s="16" t="s">
        <v>200</v>
      </c>
      <c r="D88" s="16" t="s">
        <v>201</v>
      </c>
      <c r="E88" s="1" t="s">
        <v>267</v>
      </c>
      <c r="F88" s="19" t="s">
        <v>202</v>
      </c>
      <c r="G88" s="19" cm="1">
        <f t="array" ref="G88">IF(SUMPRODUCT(-(G89:G91&lt;&gt;""))=0,0,1)</f>
        <v>0</v>
      </c>
      <c r="H88" s="19" t="str">
        <f>IF(G88=0,"",Bron!$B$7)</f>
        <v/>
      </c>
      <c r="I88" s="5"/>
      <c r="J88" s="5"/>
      <c r="K88" s="5"/>
      <c r="L88" s="5"/>
      <c r="M88" s="5"/>
      <c r="N88" s="5"/>
      <c r="O88" s="64"/>
    </row>
    <row r="89" spans="2:15" ht="14.4" x14ac:dyDescent="0.3">
      <c r="B89" s="16"/>
      <c r="C89" s="27" t="s">
        <v>142</v>
      </c>
      <c r="D89" s="27" t="s">
        <v>203</v>
      </c>
      <c r="E89" s="19"/>
      <c r="F89" s="19"/>
      <c r="G89" s="19" t="str">
        <f>IF(VLOOKUP(I89,'Doc Load_Evaluatie 3'!$B$49:$C$600,2,FALSE),"x","")</f>
        <v/>
      </c>
      <c r="H89" s="19"/>
      <c r="I89" t="s">
        <v>204</v>
      </c>
      <c r="J89" s="5"/>
      <c r="K89" s="5"/>
      <c r="L89" s="5"/>
      <c r="M89" s="5"/>
      <c r="N89" s="5"/>
      <c r="O89" s="64"/>
    </row>
    <row r="90" spans="2:15" ht="14.4" x14ac:dyDescent="0.3">
      <c r="B90" s="16"/>
      <c r="C90" s="27" t="s">
        <v>155</v>
      </c>
      <c r="D90" s="27" t="s">
        <v>205</v>
      </c>
      <c r="E90" s="19"/>
      <c r="F90" s="19"/>
      <c r="G90" s="19" t="str">
        <f>IF(VLOOKUP($I$90,'Doc Load_Evaluatie 3'!$B$49:$C$600,2,FALSE),"x","")</f>
        <v/>
      </c>
      <c r="H90" s="19"/>
      <c r="I90" t="s">
        <v>206</v>
      </c>
      <c r="J90" s="5"/>
      <c r="K90" s="5"/>
      <c r="L90" s="5"/>
      <c r="M90" s="5"/>
      <c r="N90" s="5"/>
      <c r="O90" s="64"/>
    </row>
    <row r="91" spans="2:15" ht="14.4" x14ac:dyDescent="0.3">
      <c r="B91" s="16"/>
      <c r="C91" s="27" t="s">
        <v>207</v>
      </c>
      <c r="D91" s="27" t="s">
        <v>208</v>
      </c>
      <c r="E91" s="19"/>
      <c r="F91" s="19"/>
      <c r="G91" s="19" t="str">
        <f>IF(VLOOKUP($I$91,'Doc Load_Evaluatie 3'!$B$49:$C$600,2,FALSE),"x","")</f>
        <v/>
      </c>
      <c r="H91" s="19"/>
      <c r="I91" t="s">
        <v>209</v>
      </c>
      <c r="J91" s="5"/>
      <c r="K91" s="5"/>
      <c r="L91" s="5"/>
      <c r="M91" s="5"/>
      <c r="N91" s="5"/>
      <c r="O91" s="64"/>
    </row>
    <row r="92" spans="2:15" x14ac:dyDescent="0.3">
      <c r="B92" s="16"/>
      <c r="C92" s="17" t="s">
        <v>210</v>
      </c>
      <c r="D92" s="17" t="s">
        <v>211</v>
      </c>
      <c r="E92" s="19" t="s">
        <v>24</v>
      </c>
      <c r="F92" s="19" t="s">
        <v>202</v>
      </c>
      <c r="G92" s="19">
        <f>IF(VLOOKUP(C92,'Doc Load_Evaluatie 3'!$B$49:$C$386,2,FALSE)=TRUE,1, 0)</f>
        <v>0</v>
      </c>
      <c r="H92" s="19" t="str">
        <f>IF(VLOOKUP(C92,'Doc Load_Evaluatie 3'!$B$49:$C$386,2,FALSE)=TRUE,Bron!B7,Bron!B8)</f>
        <v>Niet voldaan</v>
      </c>
      <c r="M92" s="5"/>
      <c r="N92" s="5"/>
      <c r="O92" s="64"/>
    </row>
    <row r="93" spans="2:15" s="60" customFormat="1" x14ac:dyDescent="0.3">
      <c r="I93" s="64"/>
      <c r="J93" s="64"/>
      <c r="K93" s="64"/>
      <c r="L93" s="64"/>
      <c r="M93" s="64"/>
      <c r="N93" s="64"/>
      <c r="O93" s="64"/>
    </row>
    <row r="94" spans="2:15" x14ac:dyDescent="0.3">
      <c r="B94" s="12" t="s">
        <v>212</v>
      </c>
      <c r="C94" s="102" t="s">
        <v>213</v>
      </c>
      <c r="D94" s="103"/>
      <c r="E94" s="103"/>
      <c r="F94" s="103" t="s">
        <v>97</v>
      </c>
      <c r="G94" s="103"/>
      <c r="H94" s="104"/>
      <c r="I94" s="5"/>
      <c r="J94" s="5"/>
      <c r="K94" s="5"/>
      <c r="L94" s="5"/>
      <c r="M94" s="5"/>
      <c r="N94" s="5"/>
      <c r="O94" s="64"/>
    </row>
    <row r="95" spans="2:15" x14ac:dyDescent="0.3">
      <c r="B95" s="16"/>
      <c r="C95" s="16" t="s">
        <v>214</v>
      </c>
      <c r="D95" s="16" t="s">
        <v>215</v>
      </c>
      <c r="E95" s="19" t="s">
        <v>24</v>
      </c>
      <c r="F95" s="19"/>
      <c r="G95" s="19">
        <f>IF(OR(G96="x",G97="x"),1,0)</f>
        <v>0</v>
      </c>
      <c r="H95" s="19" t="str">
        <f>IF(G95=1,Bron!$B$7,Bron!$B$8)</f>
        <v>Niet voldaan</v>
      </c>
      <c r="I95" s="5"/>
      <c r="J95" s="5"/>
      <c r="K95" s="5"/>
      <c r="L95" s="5"/>
      <c r="M95" s="5"/>
      <c r="N95" s="5"/>
      <c r="O95" s="64"/>
    </row>
    <row r="96" spans="2:15" ht="14.4" x14ac:dyDescent="0.3">
      <c r="B96" s="16"/>
      <c r="C96" s="25" t="s">
        <v>142</v>
      </c>
      <c r="D96" s="25" t="s">
        <v>215</v>
      </c>
      <c r="E96" s="19"/>
      <c r="F96" s="19" t="s">
        <v>216</v>
      </c>
      <c r="G96" s="19" t="str">
        <f>IF(VLOOKUP($I$96,'Doc Load_Evaluatie 3'!$B$49:$C$724,2,FALSE)=TRUE, "x",IF(VLOOKUP($J$96,'Doc Load_Evaluatie 3'!$B$49:$C$724,2,FALSE)=TRUE,0,IF(VLOOKUP($K$96,'Doc Load_Evaluatie 3'!$B$49:$C$724,2,FALSE)=TRUE,0,"")))</f>
        <v/>
      </c>
      <c r="H96" s="19" t="str">
        <f>IF(VLOOKUP(I96,'Doc Load_Evaluatie 3'!$B$49:$C$724,2,FALSE)=TRUE, Bron!$B$2,IF(VLOOKUP(J96,'Doc Load_Evaluatie 3'!$B$49:$C$724,2,FALSE)=TRUE,Bron!$B$8,IF(VLOOKUP(K96,'Doc Load_Evaluatie 3'!$B$49:$C$724,2,FALSE)=TRUE,Bron!$B$8,"")))</f>
        <v/>
      </c>
      <c r="I96" t="s">
        <v>217</v>
      </c>
      <c r="J96" t="s">
        <v>218</v>
      </c>
      <c r="K96" t="s">
        <v>219</v>
      </c>
      <c r="L96" s="5"/>
      <c r="M96" s="5"/>
      <c r="N96" s="5"/>
      <c r="O96" s="64"/>
    </row>
    <row r="97" spans="2:15" x14ac:dyDescent="0.3">
      <c r="B97" s="16"/>
      <c r="C97" s="25" t="s">
        <v>155</v>
      </c>
      <c r="D97" s="25" t="s">
        <v>220</v>
      </c>
      <c r="E97" s="19"/>
      <c r="F97" s="19" t="s">
        <v>25</v>
      </c>
      <c r="G97" s="19" t="str">
        <f>IF(VLOOKUP(I97,'Doc Load_Evaluatie 3'!$B$49:$C$386,2,FALSE)=TRUE,"x", "")</f>
        <v/>
      </c>
      <c r="H97" s="19" t="str">
        <f>IF(VLOOKUP(I97,'Doc Load_Evaluatie 3'!$B$49:$C$386,2,FALSE)=TRUE,Bron!B7,"")</f>
        <v/>
      </c>
      <c r="I97" s="5" t="s">
        <v>221</v>
      </c>
      <c r="J97" s="5"/>
      <c r="K97" s="5"/>
      <c r="L97" s="5"/>
      <c r="M97" s="5"/>
      <c r="N97" s="5"/>
      <c r="O97" s="64"/>
    </row>
    <row r="98" spans="2:15" ht="14.4" x14ac:dyDescent="0.3">
      <c r="B98" s="16"/>
      <c r="C98" s="16" t="s">
        <v>222</v>
      </c>
      <c r="D98" s="16" t="s">
        <v>223</v>
      </c>
      <c r="E98" s="19" t="s">
        <v>84</v>
      </c>
      <c r="F98" s="19" t="s">
        <v>77</v>
      </c>
      <c r="G98" s="19">
        <f>IF(OR(H98=Bron!$B$2,H98=Bron!$B$3),1,0)</f>
        <v>0</v>
      </c>
      <c r="H98" s="19" t="str">
        <f>IF(VLOOKUP(I98,'Doc Load_Evaluatie 3'!$B$49:$C$724,2,FALSE)=TRUE, Bron!$B$2,IF(VLOOKUP(J98,'Doc Load_Evaluatie 3'!$B$49:$C$724,2,FALSE)=TRUE,Bron!$B$3,IF(VLOOKUP(K98,'Doc Load_Evaluatie 3'!$B$49:$C$724,2,FALSE)=TRUE,Bron!$B$8,"")))</f>
        <v/>
      </c>
      <c r="I98" t="s">
        <v>224</v>
      </c>
      <c r="J98" t="s">
        <v>225</v>
      </c>
      <c r="K98" t="s">
        <v>226</v>
      </c>
      <c r="L98"/>
      <c r="M98" s="5"/>
      <c r="N98" s="5"/>
      <c r="O98" s="64"/>
    </row>
    <row r="99" spans="2:15" x14ac:dyDescent="0.3">
      <c r="B99" s="16"/>
      <c r="C99" s="16" t="s">
        <v>228</v>
      </c>
      <c r="D99" s="16" t="s">
        <v>229</v>
      </c>
      <c r="E99" s="19" t="s">
        <v>84</v>
      </c>
      <c r="F99" s="19" t="s">
        <v>25</v>
      </c>
      <c r="G99" s="19">
        <f>IF(VLOOKUP(C99,'Doc Load_Evaluatie 3'!$B$49:$C$386,2,FALSE)=TRUE,1, 0)</f>
        <v>0</v>
      </c>
      <c r="H99" s="19" t="str">
        <f>IF(VLOOKUP(C99,'Doc Load_Evaluatie 3'!$B$49:$C$386,2,FALSE)=TRUE,Bron!$B$7,"")</f>
        <v/>
      </c>
      <c r="I99" s="5"/>
      <c r="J99" s="5"/>
      <c r="K99" s="5"/>
      <c r="L99" s="5"/>
      <c r="M99" s="5"/>
      <c r="N99" s="5"/>
      <c r="O99" s="64"/>
    </row>
    <row r="100" spans="2:15" x14ac:dyDescent="0.3">
      <c r="B100" s="16"/>
      <c r="C100" s="1" t="s">
        <v>29</v>
      </c>
      <c r="D100" s="17" t="s">
        <v>230</v>
      </c>
      <c r="E100" s="19"/>
      <c r="F100" s="19"/>
      <c r="G100" s="19" t="str">
        <f>IF(G99=1,"x","")</f>
        <v/>
      </c>
      <c r="H100" s="19"/>
      <c r="I100" s="5" t="s">
        <v>231</v>
      </c>
      <c r="J100" s="5"/>
      <c r="K100" s="5"/>
      <c r="L100" s="5"/>
      <c r="M100" s="5"/>
      <c r="N100" s="5"/>
      <c r="O100" s="64"/>
    </row>
    <row r="101" spans="2:15" x14ac:dyDescent="0.3">
      <c r="B101" s="16"/>
      <c r="C101" s="1" t="s">
        <v>31</v>
      </c>
      <c r="D101" s="17" t="s">
        <v>232</v>
      </c>
      <c r="E101" s="19"/>
      <c r="F101" s="19"/>
      <c r="G101" s="19" t="str">
        <f t="shared" ref="G101:G103" si="0">IF(G100=1,"x","")</f>
        <v/>
      </c>
      <c r="H101" s="19"/>
      <c r="I101" s="5" t="s">
        <v>233</v>
      </c>
      <c r="J101" s="5"/>
      <c r="K101" s="5"/>
      <c r="L101" s="5"/>
      <c r="M101" s="5"/>
      <c r="N101" s="5"/>
      <c r="O101" s="64"/>
    </row>
    <row r="102" spans="2:15" x14ac:dyDescent="0.3">
      <c r="B102" s="16"/>
      <c r="C102" s="1" t="s">
        <v>33</v>
      </c>
      <c r="D102" s="17" t="s">
        <v>234</v>
      </c>
      <c r="E102" s="19"/>
      <c r="F102" s="19"/>
      <c r="G102" s="19" t="str">
        <f t="shared" si="0"/>
        <v/>
      </c>
      <c r="H102" s="19"/>
      <c r="I102" s="5" t="s">
        <v>235</v>
      </c>
      <c r="J102" s="5"/>
      <c r="K102" s="5"/>
      <c r="L102" s="5"/>
      <c r="M102" s="5"/>
      <c r="N102" s="5"/>
      <c r="O102" s="64"/>
    </row>
    <row r="103" spans="2:15" x14ac:dyDescent="0.3">
      <c r="B103" s="16"/>
      <c r="C103" s="1" t="s">
        <v>236</v>
      </c>
      <c r="D103" s="17" t="s">
        <v>237</v>
      </c>
      <c r="E103" s="19"/>
      <c r="F103" s="19"/>
      <c r="G103" s="19" t="str">
        <f t="shared" si="0"/>
        <v/>
      </c>
      <c r="H103" s="19"/>
      <c r="I103" s="5" t="s">
        <v>238</v>
      </c>
      <c r="J103" s="5"/>
      <c r="K103" s="5"/>
      <c r="L103" s="5"/>
      <c r="M103" s="5"/>
      <c r="N103" s="5"/>
      <c r="O103" s="64"/>
    </row>
    <row r="104" spans="2:15" x14ac:dyDescent="0.3">
      <c r="B104" s="16"/>
      <c r="C104" s="16" t="s">
        <v>239</v>
      </c>
      <c r="D104" s="16" t="s">
        <v>240</v>
      </c>
      <c r="E104" s="19" t="s">
        <v>84</v>
      </c>
      <c r="F104" s="19" t="s">
        <v>25</v>
      </c>
      <c r="G104" s="19">
        <f>IF(VLOOKUP(C104,'Doc Load_Evaluatie 3'!$B$49:$C$386,2,FALSE)=TRUE,1, 0)</f>
        <v>0</v>
      </c>
      <c r="H104" s="19" t="str">
        <f>IF(VLOOKUP(C104,'Doc Load_Evaluatie 3'!$B$49:$C$386,2,FALSE)=TRUE,Bron!$B$7,"")</f>
        <v/>
      </c>
      <c r="I104" s="5"/>
      <c r="J104" s="5"/>
      <c r="K104" s="5"/>
      <c r="L104" s="5"/>
      <c r="M104" s="5"/>
      <c r="N104" s="5"/>
      <c r="O104" s="64"/>
    </row>
    <row r="105" spans="2:15" x14ac:dyDescent="0.3">
      <c r="B105" s="16"/>
      <c r="C105" s="16" t="s">
        <v>241</v>
      </c>
      <c r="D105" s="16" t="s">
        <v>242</v>
      </c>
      <c r="E105" s="19" t="s">
        <v>84</v>
      </c>
      <c r="F105" s="19" t="s">
        <v>25</v>
      </c>
      <c r="G105" s="19">
        <f>IF(VLOOKUP(C105,'Doc Load_Evaluatie 3'!$B$49:$C$386,2,FALSE)=TRUE,1, 0)</f>
        <v>0</v>
      </c>
      <c r="H105" s="19" t="str">
        <f>IF(VLOOKUP(C105,'Doc Load_Evaluatie 3'!$B$49:$C$386,2,FALSE)=TRUE,Bron!$B$7,"")</f>
        <v/>
      </c>
      <c r="I105" s="5"/>
      <c r="J105" s="5"/>
      <c r="K105" s="5"/>
      <c r="L105" s="5"/>
      <c r="M105" s="5"/>
      <c r="N105" s="5"/>
      <c r="O105" s="64"/>
    </row>
    <row r="106" spans="2:15" x14ac:dyDescent="0.3">
      <c r="B106" s="16"/>
      <c r="C106" s="16" t="s">
        <v>243</v>
      </c>
      <c r="D106" s="16" t="s">
        <v>244</v>
      </c>
      <c r="E106" s="19" t="s">
        <v>84</v>
      </c>
      <c r="F106" s="19" t="s">
        <v>25</v>
      </c>
      <c r="G106" s="19">
        <f>IF(VLOOKUP(C106,'Doc Load_Evaluatie 3'!$B$49:$C$386,2,FALSE)=TRUE,1, 0)</f>
        <v>0</v>
      </c>
      <c r="H106" s="19" t="str">
        <f>IF(VLOOKUP(C106,'Doc Load_Evaluatie 3'!$B$49:$C$386,2,FALSE)=TRUE,Bron!$B$7,"")</f>
        <v/>
      </c>
      <c r="I106" s="5"/>
      <c r="J106" s="5"/>
      <c r="K106" s="5"/>
      <c r="L106" s="5"/>
      <c r="M106" s="5"/>
      <c r="N106" s="5"/>
      <c r="O106" s="64"/>
    </row>
    <row r="107" spans="2:15" x14ac:dyDescent="0.3">
      <c r="B107" s="16"/>
      <c r="C107" s="16" t="s">
        <v>245</v>
      </c>
      <c r="D107" s="16" t="s">
        <v>246</v>
      </c>
      <c r="E107" s="19" t="s">
        <v>84</v>
      </c>
      <c r="F107" s="19" t="s">
        <v>25</v>
      </c>
      <c r="G107" s="19" cm="1">
        <f t="array" ref="G107">IF(SUMPRODUCT(-(G108:G110&lt;&gt;""))=0,0,1)</f>
        <v>0</v>
      </c>
      <c r="H107" s="19" t="str">
        <f>IF('Bijlage3_Evaluatie 3'!G107=1,Bron!$B$7,"")</f>
        <v/>
      </c>
      <c r="I107" s="5"/>
      <c r="J107" s="5"/>
      <c r="K107" s="5"/>
      <c r="L107" s="5"/>
      <c r="M107" s="5"/>
      <c r="N107" s="5"/>
      <c r="O107" s="64"/>
    </row>
    <row r="108" spans="2:15" x14ac:dyDescent="0.3">
      <c r="B108" s="16"/>
      <c r="C108" s="1" t="s">
        <v>29</v>
      </c>
      <c r="D108" s="17" t="s">
        <v>247</v>
      </c>
      <c r="E108" s="28"/>
      <c r="F108" s="28"/>
      <c r="G108" s="19" t="str">
        <f>IF(VLOOKUP(I108,'Doc Load_Evaluatie 3'!$B$49:$C$600,2,FALSE),"x","")</f>
        <v/>
      </c>
      <c r="H108" s="28"/>
      <c r="I108" s="5" t="s">
        <v>248</v>
      </c>
      <c r="J108" s="5"/>
      <c r="K108" s="5"/>
      <c r="L108" s="5"/>
      <c r="M108" s="5"/>
      <c r="N108" s="5"/>
      <c r="O108" s="64"/>
    </row>
    <row r="109" spans="2:15" x14ac:dyDescent="0.3">
      <c r="B109" s="16"/>
      <c r="C109" s="1" t="s">
        <v>31</v>
      </c>
      <c r="D109" s="17" t="s">
        <v>249</v>
      </c>
      <c r="E109" s="28"/>
      <c r="F109" s="28"/>
      <c r="G109" s="19" t="str">
        <f>IF(VLOOKUP(I109,'Doc Load_Evaluatie 3'!$B$49:$C$600,2,FALSE),"x","")</f>
        <v/>
      </c>
      <c r="H109" s="28"/>
      <c r="I109" s="5" t="s">
        <v>250</v>
      </c>
      <c r="J109" s="5"/>
      <c r="K109" s="5"/>
      <c r="L109" s="5"/>
      <c r="M109" s="5"/>
      <c r="N109" s="5"/>
      <c r="O109" s="64"/>
    </row>
    <row r="110" spans="2:15" x14ac:dyDescent="0.3">
      <c r="B110" s="16"/>
      <c r="C110" s="1" t="s">
        <v>33</v>
      </c>
      <c r="D110" s="17" t="s">
        <v>251</v>
      </c>
      <c r="E110" s="28"/>
      <c r="F110" s="28"/>
      <c r="G110" s="19" t="str">
        <f>IF(VLOOKUP(I110,'Doc Load_Evaluatie 3'!$B$49:$C$600,2,FALSE),"x","")</f>
        <v/>
      </c>
      <c r="H110" s="28"/>
      <c r="I110" s="5" t="s">
        <v>252</v>
      </c>
      <c r="J110" s="5"/>
      <c r="K110" s="5"/>
      <c r="L110" s="5"/>
      <c r="M110" s="5"/>
      <c r="N110" s="5"/>
      <c r="O110" s="64"/>
    </row>
    <row r="111" spans="2:15" x14ac:dyDescent="0.3">
      <c r="B111" s="16"/>
      <c r="C111" s="16" t="s">
        <v>253</v>
      </c>
      <c r="D111" s="16" t="s">
        <v>254</v>
      </c>
      <c r="E111" s="19"/>
      <c r="F111" s="19"/>
      <c r="G111" s="19">
        <f>IF(G112=1,1,0)</f>
        <v>0</v>
      </c>
      <c r="H111" s="19" t="str">
        <f>IF(G111=1,Bron!$B$7,"")</f>
        <v/>
      </c>
      <c r="I111" s="5"/>
      <c r="J111" s="5"/>
      <c r="K111" s="5"/>
      <c r="L111" s="5"/>
      <c r="M111" s="5"/>
      <c r="N111" s="5"/>
      <c r="O111" s="64"/>
    </row>
    <row r="112" spans="2:15" x14ac:dyDescent="0.3">
      <c r="B112" s="16"/>
      <c r="C112" s="1" t="s">
        <v>29</v>
      </c>
      <c r="D112" s="17" t="s">
        <v>255</v>
      </c>
      <c r="E112" s="1" t="s">
        <v>24</v>
      </c>
      <c r="F112" s="1" t="s">
        <v>202</v>
      </c>
      <c r="G112" s="19">
        <f>IF(VLOOKUP(I112,'Doc Load_Evaluatie 3'!$B$49:$C$386,2,FALSE)=TRUE,1, 0)</f>
        <v>0</v>
      </c>
      <c r="H112" s="19" t="str">
        <f>IF(VLOOKUP(I112,'Doc Load_Evaluatie 3'!$B$49:$C$386,2,FALSE)=TRUE,Bron!$B$7,"Niet voldaan")</f>
        <v>Niet voldaan</v>
      </c>
      <c r="I112" s="5" t="s">
        <v>256</v>
      </c>
      <c r="J112" s="5"/>
      <c r="K112" s="5"/>
      <c r="L112" s="5"/>
      <c r="M112" s="5"/>
      <c r="N112" s="5"/>
      <c r="O112" s="64"/>
    </row>
    <row r="113" spans="2:15" x14ac:dyDescent="0.3">
      <c r="B113" s="16"/>
      <c r="C113" s="1" t="s">
        <v>31</v>
      </c>
      <c r="D113" s="17" t="s">
        <v>257</v>
      </c>
      <c r="E113" s="1" t="s">
        <v>84</v>
      </c>
      <c r="F113" s="1" t="s">
        <v>25</v>
      </c>
      <c r="G113" s="19">
        <f>IF(VLOOKUP(I113,'Doc Load_Evaluatie 3'!$B$49:$C$386,2,FALSE)=TRUE,1, 0)</f>
        <v>0</v>
      </c>
      <c r="H113" s="19" t="str">
        <f>IF(VLOOKUP(I113,'Doc Load_Evaluatie 3'!$B$49:$C$386,2,FALSE)=TRUE,Bron!$B$7,"")</f>
        <v/>
      </c>
      <c r="I113" s="5" t="s">
        <v>258</v>
      </c>
      <c r="J113" s="5"/>
      <c r="K113" s="5"/>
      <c r="L113" s="5"/>
      <c r="M113" s="5"/>
      <c r="N113" s="5"/>
      <c r="O113" s="64"/>
    </row>
    <row r="114" spans="2:15" x14ac:dyDescent="0.3">
      <c r="B114" s="16"/>
      <c r="C114" s="1" t="s">
        <v>33</v>
      </c>
      <c r="D114" s="17" t="s">
        <v>259</v>
      </c>
      <c r="E114" s="1" t="s">
        <v>84</v>
      </c>
      <c r="F114" s="1" t="s">
        <v>25</v>
      </c>
      <c r="G114" s="19">
        <f>IF(VLOOKUP(I114,'Doc Load_Evaluatie 3'!$B$49:$C$386,2,FALSE)=TRUE,1, 0)</f>
        <v>0</v>
      </c>
      <c r="H114" s="19" t="str">
        <f>IF(VLOOKUP(I114,'Doc Load_Evaluatie 3'!$B$49:$C$386,2,FALSE)=TRUE,Bron!$B$7,"")</f>
        <v/>
      </c>
      <c r="I114" s="5" t="s">
        <v>260</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261</v>
      </c>
      <c r="C116" s="102" t="s">
        <v>262</v>
      </c>
      <c r="D116" s="103"/>
      <c r="E116" s="103"/>
      <c r="F116" s="103"/>
      <c r="G116" s="103"/>
      <c r="H116" s="104"/>
      <c r="I116" s="5"/>
      <c r="J116" s="5"/>
      <c r="K116" s="5"/>
      <c r="L116" s="5"/>
      <c r="M116" s="5"/>
      <c r="N116" s="5"/>
      <c r="O116" s="64"/>
    </row>
    <row r="117" spans="2:15" x14ac:dyDescent="0.3">
      <c r="B117" s="16"/>
      <c r="C117" s="17" t="s">
        <v>263</v>
      </c>
      <c r="D117" s="17" t="s">
        <v>264</v>
      </c>
      <c r="E117" s="1" t="s">
        <v>559</v>
      </c>
      <c r="F117" s="1"/>
      <c r="G117" s="19">
        <f>IF(VLOOKUP(C117,'Doc Load_Evaluatie 3'!$B$49:$C$386,2,FALSE)=TRUE,1, 0)</f>
        <v>0</v>
      </c>
      <c r="H117" s="19" t="str">
        <f>IF(VLOOKUP(C117,'Doc Load_Evaluatie 3'!$B$49:$C$386,2,FALSE)=TRUE,Bron!$B$7,"")</f>
        <v/>
      </c>
      <c r="I117" s="5"/>
      <c r="J117" s="5"/>
      <c r="K117" s="5"/>
      <c r="L117" s="5"/>
      <c r="M117" s="5"/>
      <c r="N117" s="5"/>
      <c r="O117" s="64"/>
    </row>
    <row r="118" spans="2:15" ht="14.4" x14ac:dyDescent="0.3">
      <c r="B118" s="16"/>
      <c r="C118" s="17" t="s">
        <v>265</v>
      </c>
      <c r="D118" s="17" t="s">
        <v>266</v>
      </c>
      <c r="E118" s="1" t="s">
        <v>267</v>
      </c>
      <c r="F118" s="1" t="s">
        <v>191</v>
      </c>
      <c r="G118" s="19">
        <f>IF(H118=Bron!$B$2,1,0)</f>
        <v>0</v>
      </c>
      <c r="H118" s="19" t="str">
        <f>IF(VLOOKUP(I118,'Doc Load_Evaluatie 3'!$B$49:$C$724,2,FALSE)=TRUE, Bron!$B$2,IF(VLOOKUP(J118,'Doc Load_Evaluatie 3'!$B$49:$C$724,2,FALSE)=TRUE,Bron!$B$8,IF(VLOOKUP(K118,'Doc Load_Evaluatie 3'!$B$49:$C$724,2,FALSE)=TRUE,Bron!$B$8,"")))</f>
        <v/>
      </c>
      <c r="I118" t="s">
        <v>268</v>
      </c>
      <c r="J118" t="s">
        <v>269</v>
      </c>
      <c r="K118" t="s">
        <v>270</v>
      </c>
      <c r="L118" s="5"/>
      <c r="M118" s="5"/>
      <c r="N118" s="5"/>
      <c r="O118" s="64"/>
    </row>
    <row r="119" spans="2:15" x14ac:dyDescent="0.3">
      <c r="B119" s="16"/>
      <c r="C119" s="17" t="s">
        <v>271</v>
      </c>
      <c r="D119" s="17" t="s">
        <v>272</v>
      </c>
      <c r="E119" s="1" t="s">
        <v>267</v>
      </c>
      <c r="F119" s="1" t="s">
        <v>25</v>
      </c>
      <c r="G119" s="19">
        <f>IF(VLOOKUP(C119,'Doc Load_Evaluatie 3'!$B$49:$C$386,2,FALSE)=TRUE,1, 0)</f>
        <v>0</v>
      </c>
      <c r="H119" s="19" t="str">
        <f>IF(VLOOKUP(C119,'Doc Load_Evaluatie 3'!$B$49:$C$386,2,FALSE)=TRUE,Bron!$B$7,"")</f>
        <v/>
      </c>
      <c r="I119" s="5"/>
      <c r="J119" s="5"/>
      <c r="K119" s="5"/>
      <c r="L119" s="5"/>
      <c r="M119" s="5"/>
      <c r="N119" s="5"/>
      <c r="O119" s="64"/>
    </row>
    <row r="120" spans="2:15" x14ac:dyDescent="0.3">
      <c r="B120" s="16"/>
      <c r="C120" s="16" t="s">
        <v>273</v>
      </c>
      <c r="D120" s="16" t="s">
        <v>274</v>
      </c>
      <c r="E120" s="19" t="s">
        <v>267</v>
      </c>
      <c r="F120" s="19" t="s">
        <v>25</v>
      </c>
      <c r="G120" s="19">
        <f>IF(VLOOKUP(C120,'Doc Load_Evaluatie 3'!$B$49:$C$386,2,FALSE)=TRUE,1, 0)</f>
        <v>0</v>
      </c>
      <c r="H120" s="19" t="str">
        <f>IF(VLOOKUP(C120,'Doc Load_Evaluatie 3'!$B$49:$C$386,2,FALSE)=TRUE,Bron!$B$7,"")</f>
        <v/>
      </c>
      <c r="I120" s="5"/>
      <c r="J120" s="5"/>
      <c r="K120" s="5"/>
      <c r="L120" s="5"/>
      <c r="M120" s="5"/>
      <c r="N120" s="5"/>
      <c r="O120" s="64"/>
    </row>
    <row r="121" spans="2:15" s="60" customFormat="1" x14ac:dyDescent="0.3">
      <c r="E121" s="63"/>
      <c r="F121" s="63"/>
      <c r="G121" s="74" t="s">
        <v>560</v>
      </c>
      <c r="H121" s="63"/>
      <c r="I121" s="64"/>
      <c r="J121" s="64"/>
      <c r="K121" s="64"/>
      <c r="L121" s="64"/>
      <c r="M121" s="64"/>
      <c r="N121" s="64"/>
      <c r="O121" s="64"/>
    </row>
    <row r="122" spans="2:15" x14ac:dyDescent="0.3">
      <c r="B122" s="12" t="s">
        <v>275</v>
      </c>
      <c r="C122" s="102" t="s">
        <v>276</v>
      </c>
      <c r="D122" s="103"/>
      <c r="E122" s="103"/>
      <c r="F122" s="103"/>
      <c r="G122" s="103"/>
      <c r="H122" s="104"/>
      <c r="I122" s="5"/>
      <c r="J122" s="5"/>
      <c r="K122" s="5"/>
      <c r="L122" s="5"/>
      <c r="M122" s="5"/>
      <c r="N122" s="5"/>
      <c r="O122" s="64"/>
    </row>
    <row r="123" spans="2:15" ht="14.4" x14ac:dyDescent="0.3">
      <c r="B123" s="16"/>
      <c r="C123" s="16" t="s">
        <v>277</v>
      </c>
      <c r="D123" s="16" t="s">
        <v>278</v>
      </c>
      <c r="E123" s="19" t="s">
        <v>24</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279</v>
      </c>
      <c r="J123" t="s">
        <v>280</v>
      </c>
      <c r="K123" t="s">
        <v>281</v>
      </c>
      <c r="L123" s="5"/>
      <c r="M123" s="5"/>
      <c r="N123" s="5"/>
      <c r="O123" s="64"/>
    </row>
    <row r="124" spans="2:15" ht="14.4" x14ac:dyDescent="0.3">
      <c r="B124" s="16"/>
      <c r="C124" s="19" t="s">
        <v>29</v>
      </c>
      <c r="D124" s="16" t="s">
        <v>282</v>
      </c>
      <c r="E124" s="19"/>
      <c r="F124" s="19"/>
      <c r="G124" s="1" t="str">
        <f>IF(OR(VLOOKUP(I124,'Doc Load_Evaluatie 3'!$B$49:$C$600,2,FALSE)=TRUE,VLOOKUP(J124,'Doc Load_Evaluatie 3'!$B$49:$C$600,2,FALSE)=TRUE),"x","")</f>
        <v/>
      </c>
      <c r="H124" s="2"/>
      <c r="I124" t="s">
        <v>283</v>
      </c>
      <c r="J124" t="s">
        <v>284</v>
      </c>
      <c r="K124" s="5"/>
      <c r="L124" s="5"/>
      <c r="M124" s="5"/>
      <c r="N124" s="5"/>
      <c r="O124" s="64"/>
    </row>
    <row r="125" spans="2:15" ht="14.4" x14ac:dyDescent="0.3">
      <c r="B125" s="16"/>
      <c r="C125" s="19" t="s">
        <v>31</v>
      </c>
      <c r="D125" s="16" t="s">
        <v>223</v>
      </c>
      <c r="E125" s="19"/>
      <c r="F125" s="19"/>
      <c r="G125" s="1" t="str">
        <f>IF(OR(VLOOKUP(I125,'Doc Load_Evaluatie 3'!$B$49:$C$600,2,FALSE)=TRUE,VLOOKUP(J125,'Doc Load_Evaluatie 3'!$B$49:$C$600,2,FALSE)=TRUE),"x","")</f>
        <v/>
      </c>
      <c r="H125" s="2"/>
      <c r="I125" t="s">
        <v>285</v>
      </c>
      <c r="J125" t="s">
        <v>286</v>
      </c>
      <c r="K125" s="5"/>
      <c r="L125" s="5"/>
      <c r="M125" s="5"/>
      <c r="N125" s="5"/>
      <c r="O125" s="64"/>
    </row>
    <row r="126" spans="2:15" ht="14.4" x14ac:dyDescent="0.3">
      <c r="B126" s="16"/>
      <c r="C126" s="19" t="s">
        <v>33</v>
      </c>
      <c r="D126" s="16" t="s">
        <v>287</v>
      </c>
      <c r="E126" s="19"/>
      <c r="F126" s="19"/>
      <c r="G126" s="1" t="str">
        <f>IF(OR(VLOOKUP(I126,'Doc Load_Evaluatie 3'!$B$49:$C$600,2,FALSE)=TRUE,VLOOKUP(J126,'Doc Load_Evaluatie 3'!$B$49:$C$600,2,FALSE)=TRUE),"x","")</f>
        <v/>
      </c>
      <c r="H126" s="2"/>
      <c r="I126" t="s">
        <v>288</v>
      </c>
      <c r="J126" t="s">
        <v>289</v>
      </c>
      <c r="K126" t="s">
        <v>290</v>
      </c>
      <c r="L126" s="5"/>
      <c r="M126" s="5"/>
      <c r="N126" s="5"/>
      <c r="O126" s="64"/>
    </row>
    <row r="127" spans="2:15" x14ac:dyDescent="0.3">
      <c r="B127" s="16"/>
      <c r="C127" s="19" t="s">
        <v>236</v>
      </c>
      <c r="D127" s="16" t="s">
        <v>291</v>
      </c>
      <c r="E127" s="19"/>
      <c r="F127" s="19"/>
      <c r="G127" s="1" t="str">
        <f>IF(VLOOKUP(K126,'Doc Load_Evaluatie 3'!$B$49:$C$600,2,FALSE)=TRUE,"x","")</f>
        <v/>
      </c>
      <c r="H127" s="2"/>
      <c r="L127" s="5"/>
      <c r="M127" s="5"/>
      <c r="N127" s="5"/>
      <c r="O127" s="64"/>
    </row>
    <row r="128" spans="2:15" ht="14.4" x14ac:dyDescent="0.3">
      <c r="B128" s="16"/>
      <c r="C128" s="19" t="s">
        <v>292</v>
      </c>
      <c r="D128" s="16" t="s">
        <v>293</v>
      </c>
      <c r="E128" s="19"/>
      <c r="F128" s="19"/>
      <c r="G128" s="1" t="str">
        <f>IF(OR(VLOOKUP(I128,'Doc Load_Evaluatie 3'!$B$49:$C$600,2,FALSE)=TRUE,VLOOKUP(J128,'Doc Load_Evaluatie 3'!$B$49:$C$600,2,FALSE)=TRUE),"x","")</f>
        <v/>
      </c>
      <c r="H128" s="2"/>
      <c r="I128" t="s">
        <v>294</v>
      </c>
      <c r="J128" t="s">
        <v>295</v>
      </c>
      <c r="K128" t="s">
        <v>296</v>
      </c>
      <c r="L128" s="5"/>
      <c r="M128" s="5"/>
      <c r="N128" s="5"/>
      <c r="O128" s="64"/>
    </row>
    <row r="129" spans="2:15" x14ac:dyDescent="0.3">
      <c r="B129" s="16"/>
      <c r="C129" s="19" t="s">
        <v>297</v>
      </c>
      <c r="D129" s="16" t="s">
        <v>298</v>
      </c>
      <c r="E129" s="19"/>
      <c r="F129" s="19"/>
      <c r="G129" s="1" t="str">
        <f>IF(VLOOKUP(K128,'Doc Load_Evaluatie 3'!$B$49:$C$600,2,FALSE)=TRUE,"x","")</f>
        <v/>
      </c>
      <c r="H129" s="2"/>
      <c r="I129" s="5"/>
      <c r="J129" s="5"/>
      <c r="K129" s="5"/>
      <c r="L129" s="5"/>
      <c r="M129" s="5"/>
      <c r="N129" s="5"/>
      <c r="O129" s="64"/>
    </row>
    <row r="130" spans="2:15" ht="14.4" x14ac:dyDescent="0.3">
      <c r="B130" s="16"/>
      <c r="C130" s="19" t="s">
        <v>299</v>
      </c>
      <c r="D130" s="16" t="s">
        <v>300</v>
      </c>
      <c r="E130" s="19"/>
      <c r="F130" s="19"/>
      <c r="G130" s="1" t="str">
        <f>IF(OR(VLOOKUP(I130,'Doc Load_Evaluatie 3'!$B$49:$C$600,2,FALSE)=TRUE,VLOOKUP(J130,'Doc Load_Evaluatie 3'!$B$49:$C$600,2,FALSE)=TRUE),"x","")</f>
        <v/>
      </c>
      <c r="H130" s="2"/>
      <c r="I130" t="s">
        <v>301</v>
      </c>
      <c r="J130" t="s">
        <v>302</v>
      </c>
      <c r="K130" s="5"/>
      <c r="L130" s="5"/>
      <c r="M130" s="5"/>
      <c r="N130" s="5"/>
      <c r="O130" s="64"/>
    </row>
    <row r="131" spans="2:15" x14ac:dyDescent="0.3">
      <c r="B131" s="16"/>
      <c r="C131" s="16" t="s">
        <v>303</v>
      </c>
      <c r="D131" s="16" t="s">
        <v>304</v>
      </c>
      <c r="E131" s="19" t="s">
        <v>267</v>
      </c>
      <c r="F131" s="19" t="s">
        <v>25</v>
      </c>
      <c r="G131" s="19">
        <f>IF(VLOOKUP(C131,'Doc Load_Evaluatie 3'!$B$49:$C$386,2,FALSE)=TRUE,1, 0)</f>
        <v>0</v>
      </c>
      <c r="H131" s="19" t="str">
        <f>IF(VLOOKUP(C131,'Doc Load_Evaluatie 3'!$B$49:$C$600,2,FALSE)=TRUE,Bron!$B$7,"")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305</v>
      </c>
      <c r="C133" s="21"/>
      <c r="D133" s="21" t="s">
        <v>306</v>
      </c>
      <c r="E133" s="22">
        <v>19</v>
      </c>
      <c r="F133" s="22"/>
      <c r="G133" s="22">
        <f>G131+G120+G119+G118+G114+G113+G107+G106+G105+G104+G99+G98+G83+G82+G81+G79+G80+G117+G88</f>
        <v>0</v>
      </c>
      <c r="H133" s="22"/>
    </row>
    <row r="134" spans="2:15" x14ac:dyDescent="0.3">
      <c r="B134" s="21"/>
      <c r="C134" s="21"/>
      <c r="D134" s="21" t="s">
        <v>307</v>
      </c>
      <c r="E134" s="22">
        <v>8</v>
      </c>
      <c r="F134" s="22"/>
      <c r="G134" s="22">
        <f>G123+G112+G95+G92+G87+G86+G71+G61</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308</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309</v>
      </c>
      <c r="C139" s="102" t="s">
        <v>310</v>
      </c>
      <c r="D139" s="103"/>
      <c r="E139" s="103"/>
      <c r="F139" s="103" t="s">
        <v>97</v>
      </c>
      <c r="G139" s="103"/>
      <c r="H139" s="104"/>
      <c r="I139" s="5"/>
      <c r="J139" s="5"/>
      <c r="K139" s="5"/>
      <c r="L139" s="5"/>
      <c r="M139" s="5"/>
      <c r="N139" s="5"/>
      <c r="O139" s="64"/>
    </row>
    <row r="140" spans="2:15" ht="14.4" x14ac:dyDescent="0.3">
      <c r="B140" s="16"/>
      <c r="C140" s="16" t="s">
        <v>311</v>
      </c>
      <c r="D140" s="16" t="s">
        <v>310</v>
      </c>
      <c r="E140" s="19" t="s">
        <v>28</v>
      </c>
      <c r="F140" s="19" t="s">
        <v>561</v>
      </c>
      <c r="G140" s="19">
        <f>IF(OR(H140=Bron!$B$2,H140=Bron!$B$3,H140=Bron!$B$4),1,0)</f>
        <v>0</v>
      </c>
      <c r="H140" s="19" t="str">
        <f>IF(VLOOKUP(I141,'Doc Load_Evaluatie 3'!$B$49:$C$724,2,FALSE)=TRUE, Bron!$B$2,IF(VLOOKUP(J141,'Doc Load_Evaluatie 3'!$B$49:$C$724,2,FALSE)=TRUE,Bron!$B$3,IF(VLOOKUP(K141,'Doc Load_Evaluatie 3'!$B$49:$C$724,2,FALSE)=TRUE,Bron!$B$4,IF(VLOOKUP(I142,'Doc Load_Evaluatie 3'!$B$49:$C$724,2,FALSE)=TRUE, Bron!$B$2,IF(VLOOKUP(J142,'Doc Load_Evaluatie 3'!$B$49:$C$724,2,FALSE)=TRUE,Bron!$B$3,IF(VLOOKUP(K142,'Doc Load_Evaluatie 3'!$B$49:$C$724,2,FALSE)=TRUE,Bron!$B$4,IF(VLOOKUP(I143,'Doc Load_Evaluatie 3'!$B$49:$C$724,2,FALSE)=TRUE, Bron!$B$2,IF(VLOOKUP(J143,'Doc Load_Evaluatie 3'!$B$49:$C$724,2,FALSE)=TRUE,Bron!$B$3,IF(VLOOKUP(K143,'Doc Load_Evaluatie 3'!$B$49:$C$724,2,FALSE)=TRUE,Bron!$B$4,IF(VLOOKUP(I140,'Doc Load_Evaluatie 3'!$B$49:$C$724,2,FALSE)=TRUE, Bron!$B$2,IF(VLOOKUP(J140,'Doc Load_Evaluatie 3'!$B$49:$C$724,2,FALSE)=TRUE,Bron!$B$3,IF(VLOOKUP(K140,'Doc Load_Evaluatie 3'!$B$49:$C$724,2,FALSE)=TRUE,Bron!$B$4,"Niet ingevuld"))))))))))))</f>
        <v>Niet ingevuld</v>
      </c>
      <c r="I140" t="s">
        <v>312</v>
      </c>
      <c r="J140" t="s">
        <v>313</v>
      </c>
      <c r="K140" t="s">
        <v>314</v>
      </c>
      <c r="L140" s="5"/>
      <c r="M140" s="5"/>
      <c r="N140" s="5"/>
      <c r="O140" s="64"/>
    </row>
    <row r="141" spans="2:15" ht="14.4" x14ac:dyDescent="0.3">
      <c r="B141" s="16"/>
      <c r="C141" s="16" t="s">
        <v>315</v>
      </c>
      <c r="D141" s="16" t="s">
        <v>316</v>
      </c>
      <c r="E141" s="19" t="s">
        <v>28</v>
      </c>
      <c r="F141" s="19" t="s">
        <v>25</v>
      </c>
      <c r="G141" s="19">
        <f>IF(VLOOKUP(C141,'Doc Load_Evaluatie 3'!$B$49:$C$386,2,FALSE)=TRUE,1, 0)</f>
        <v>0</v>
      </c>
      <c r="H141" s="19" t="str">
        <f>IF(VLOOKUP(C141,'Doc Load_Evaluatie 3'!$B$49:$C$600,2,FALSE)=TRUE,Bron!$B$7,Bron!$B$8)</f>
        <v>Niet voldaan</v>
      </c>
      <c r="I141" t="s">
        <v>317</v>
      </c>
      <c r="J141" t="s">
        <v>318</v>
      </c>
      <c r="K141" t="s">
        <v>319</v>
      </c>
      <c r="L141" s="5"/>
      <c r="M141" s="5"/>
      <c r="N141" s="5"/>
      <c r="O141" s="64"/>
    </row>
    <row r="142" spans="2:15" ht="14.4" x14ac:dyDescent="0.3">
      <c r="B142" s="16"/>
      <c r="C142" s="16" t="s">
        <v>320</v>
      </c>
      <c r="D142" s="16" t="s">
        <v>321</v>
      </c>
      <c r="E142" s="19" t="s">
        <v>267</v>
      </c>
      <c r="F142" s="19" t="s">
        <v>25</v>
      </c>
      <c r="G142" s="19">
        <f>IF(VLOOKUP(C142,'Doc Load_Evaluatie 3'!$B$49:$C$386,2,FALSE)=TRUE,1, 0)</f>
        <v>0</v>
      </c>
      <c r="H142" s="19" t="str">
        <f>IF(VLOOKUP(C142,'Doc Load_Evaluatie 3'!$B$49:$C$600,2,FALSE)=TRUE,Bron!$B$7,"")</f>
        <v/>
      </c>
      <c r="I142" t="s">
        <v>322</v>
      </c>
      <c r="J142" t="s">
        <v>323</v>
      </c>
      <c r="K142" t="s">
        <v>324</v>
      </c>
    </row>
    <row r="143" spans="2:15" s="60" customFormat="1" ht="14.4" x14ac:dyDescent="0.3">
      <c r="E143" s="63"/>
      <c r="F143" s="63"/>
      <c r="G143" s="74" t="s">
        <v>562</v>
      </c>
      <c r="H143" s="63"/>
      <c r="I143" t="s">
        <v>714</v>
      </c>
      <c r="J143" t="s">
        <v>715</v>
      </c>
      <c r="K143" t="s">
        <v>716</v>
      </c>
    </row>
    <row r="144" spans="2:15" x14ac:dyDescent="0.3">
      <c r="B144" s="12" t="s">
        <v>325</v>
      </c>
      <c r="C144" s="102" t="s">
        <v>326</v>
      </c>
      <c r="D144" s="103"/>
      <c r="E144" s="103"/>
      <c r="F144" s="103" t="s">
        <v>97</v>
      </c>
      <c r="G144" s="103"/>
      <c r="H144" s="104"/>
      <c r="I144" s="5"/>
      <c r="J144" s="5"/>
      <c r="K144" s="5"/>
      <c r="L144" s="5"/>
      <c r="M144" s="5"/>
      <c r="N144" s="5"/>
      <c r="O144" s="64"/>
    </row>
    <row r="145" spans="2:15" x14ac:dyDescent="0.3">
      <c r="B145" s="16"/>
      <c r="C145" s="16" t="s">
        <v>327</v>
      </c>
      <c r="D145" s="16" t="s">
        <v>328</v>
      </c>
      <c r="E145" s="19" t="s">
        <v>28</v>
      </c>
      <c r="F145" s="19" t="s">
        <v>25</v>
      </c>
      <c r="G145" s="19">
        <f>IF(VLOOKUP(C145,'Doc Load_Evaluatie 3'!$B$49:$C$386,2,FALSE)=TRUE,1, 0)</f>
        <v>0</v>
      </c>
      <c r="H145" s="19" t="str">
        <f>IF(VLOOKUP(C145,'Doc Load_Evaluatie 3'!$B$49:$C$600,2,FALSE)=TRUE,Bron!$B$7,Bron!$B$8)</f>
        <v>Niet voldaan</v>
      </c>
      <c r="I145" s="5"/>
      <c r="J145" s="5"/>
      <c r="K145" s="5"/>
      <c r="L145" s="5"/>
      <c r="M145" s="5"/>
      <c r="N145" s="5"/>
      <c r="O145" s="64"/>
    </row>
    <row r="146" spans="2:15" ht="14.4" x14ac:dyDescent="0.3">
      <c r="B146" s="16"/>
      <c r="C146" s="16" t="s">
        <v>329</v>
      </c>
      <c r="D146" s="16" t="s">
        <v>330</v>
      </c>
      <c r="E146" s="19" t="s">
        <v>28</v>
      </c>
      <c r="F146" s="19" t="s">
        <v>216</v>
      </c>
      <c r="G146" s="19">
        <f>IF(H146=Bron!$B$2,1,0)</f>
        <v>0</v>
      </c>
      <c r="H146" s="19" t="str">
        <f>IF(VLOOKUP(I146,'Doc Load_Evaluatie 3'!$B$49:$C$724,2,FALSE)=TRUE, Bron!$B$2,IF(VLOOKUP(J146,'Doc Load_Evaluatie 3'!$B$49:$C$724,2,FALSE)=TRUE,Bron!$B$8,IF(VLOOKUP(K146,'Doc Load_Evaluatie 3'!$B$49:$C$724,2,FALSE)=TRUE,Bron!$B$8,"Niet ingevuld")))</f>
        <v>Niet ingevuld</v>
      </c>
      <c r="I146" t="s">
        <v>331</v>
      </c>
      <c r="J146" t="s">
        <v>332</v>
      </c>
      <c r="K146" t="s">
        <v>333</v>
      </c>
      <c r="L146" s="5"/>
      <c r="M146" s="5"/>
      <c r="N146" s="5"/>
      <c r="O146" s="64"/>
    </row>
    <row r="147" spans="2:15" x14ac:dyDescent="0.3">
      <c r="B147" s="16"/>
      <c r="C147" s="16" t="s">
        <v>334</v>
      </c>
      <c r="D147" s="17" t="s">
        <v>335</v>
      </c>
      <c r="E147" s="19" t="s">
        <v>267</v>
      </c>
      <c r="F147" s="19" t="s">
        <v>25</v>
      </c>
      <c r="G147" s="19">
        <f>IF(VLOOKUP(C147,'Doc Load_Evaluatie 3'!$B$49:$C$686,2,FALSE)=TRUE,1, 0)</f>
        <v>0</v>
      </c>
      <c r="H147" s="19" t="str">
        <f>IF(VLOOKUP(C147,'Doc Load_Evaluatie 3'!$B$49:$C$600,2,FALSE)=TRUE,Bron!$B$7,"")</f>
        <v/>
      </c>
      <c r="I147" s="5"/>
      <c r="J147" s="5"/>
      <c r="K147" s="5"/>
      <c r="L147" s="5"/>
      <c r="M147" s="5"/>
      <c r="N147" s="5"/>
      <c r="O147" s="64"/>
    </row>
    <row r="148" spans="2:15" x14ac:dyDescent="0.3">
      <c r="B148" s="16"/>
      <c r="C148" s="16" t="s">
        <v>336</v>
      </c>
      <c r="D148" s="16" t="s">
        <v>337</v>
      </c>
      <c r="E148" s="19" t="s">
        <v>267</v>
      </c>
      <c r="F148" s="19" t="s">
        <v>25</v>
      </c>
      <c r="G148" s="19">
        <f>IF(VLOOKUP(C148,'Doc Load_Evaluatie 3'!$B$49:$C$686,2,FALSE)=TRUE,1, 0)</f>
        <v>0</v>
      </c>
      <c r="H148" s="19" t="str">
        <f>IF(VLOOKUP(C148,'Doc Load_Evaluatie 3'!$B$49:$C$600,2,FALSE)=TRUE,Bron!$B$7,"")</f>
        <v/>
      </c>
      <c r="I148" s="5"/>
      <c r="J148" s="5"/>
      <c r="K148" s="5"/>
      <c r="L148" s="5"/>
      <c r="M148" s="5"/>
      <c r="N148" s="5"/>
      <c r="O148" s="64"/>
    </row>
    <row r="149" spans="2:15" x14ac:dyDescent="0.3">
      <c r="B149" s="16"/>
      <c r="C149" s="16" t="s">
        <v>338</v>
      </c>
      <c r="D149" s="16" t="s">
        <v>339</v>
      </c>
      <c r="E149" s="19" t="s">
        <v>267</v>
      </c>
      <c r="F149" s="19" t="s">
        <v>25</v>
      </c>
      <c r="G149" s="19">
        <f>IF(VLOOKUP(C149,'Doc Load_Evaluatie 3'!$B$49:$C$686,2,FALSE)=TRUE,1, 0)</f>
        <v>0</v>
      </c>
      <c r="H149" s="19" t="str">
        <f>IF(VLOOKUP(C149,'Doc Load_Evaluatie 3'!$B$49:$C$600,2,FALSE)=TRUE,Bron!$B$7,"")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340</v>
      </c>
      <c r="C151" s="105" t="s">
        <v>341</v>
      </c>
      <c r="D151" s="105"/>
      <c r="E151" s="105"/>
      <c r="F151" s="105"/>
      <c r="G151" s="105"/>
      <c r="H151" s="105"/>
      <c r="I151" s="5"/>
      <c r="J151" s="5"/>
      <c r="K151" s="5"/>
      <c r="L151" s="5"/>
      <c r="M151" s="5"/>
      <c r="N151" s="5"/>
      <c r="O151" s="64"/>
    </row>
    <row r="152" spans="2:15" x14ac:dyDescent="0.3">
      <c r="B152" s="16"/>
      <c r="C152" s="16" t="s">
        <v>342</v>
      </c>
      <c r="D152" s="16" t="s">
        <v>343</v>
      </c>
      <c r="E152" s="1" t="s">
        <v>28</v>
      </c>
      <c r="F152" s="1" t="s">
        <v>25</v>
      </c>
      <c r="G152" s="19">
        <f>IF(VLOOKUP(C152,'Doc Load_Evaluatie 3'!$B$49:$C$600,2,FALSE)=TRUE,1, 0)</f>
        <v>0</v>
      </c>
      <c r="H152" s="19" t="str">
        <f>IF(VLOOKUP(C152,'Doc Load_Evaluatie 3'!$B$49:$C$600,2,FALSE)=TRUE,Bron!$B$7,Bron!$B$8)</f>
        <v>Niet voldaan</v>
      </c>
      <c r="I152" s="5"/>
      <c r="J152" s="5"/>
      <c r="K152" s="5"/>
      <c r="L152" s="5"/>
      <c r="M152" s="5"/>
      <c r="N152" s="5"/>
      <c r="O152" s="64"/>
    </row>
    <row r="153" spans="2:15" x14ac:dyDescent="0.3">
      <c r="B153" s="16"/>
      <c r="C153" s="16" t="s">
        <v>344</v>
      </c>
      <c r="D153" s="16" t="s">
        <v>345</v>
      </c>
      <c r="E153" s="1" t="s">
        <v>28</v>
      </c>
      <c r="F153" s="1" t="s">
        <v>25</v>
      </c>
      <c r="G153" s="19">
        <f>IF(VLOOKUP(C153,'Doc Load_Evaluatie 3'!$B$49:$C$600,2,FALSE)=TRUE,1, 0)</f>
        <v>0</v>
      </c>
      <c r="H153" s="19" t="str">
        <f>IF(VLOOKUP(C153,'Doc Load_Evaluatie 3'!$B$49:$C$600,2,FALSE)=TRUE,Bron!$B$7,Bron!$B$8)</f>
        <v>Niet voldaan</v>
      </c>
      <c r="I153" s="5"/>
      <c r="J153" s="5"/>
      <c r="K153" s="5"/>
      <c r="L153" s="5"/>
      <c r="M153" s="5"/>
      <c r="N153" s="5"/>
      <c r="O153" s="64"/>
    </row>
    <row r="154" spans="2:15" x14ac:dyDescent="0.3">
      <c r="B154" s="16"/>
      <c r="C154" s="16" t="s">
        <v>346</v>
      </c>
      <c r="D154" s="16" t="s">
        <v>347</v>
      </c>
      <c r="E154" s="1" t="s">
        <v>28</v>
      </c>
      <c r="F154" s="1" t="s">
        <v>25</v>
      </c>
      <c r="G154" s="19">
        <f>IF(VLOOKUP(C154,'Doc Load_Evaluatie 3'!$B$49:$C$600,2,FALSE)=TRUE,1, 0)</f>
        <v>0</v>
      </c>
      <c r="H154" s="19" t="str">
        <f>IF(VLOOKUP(C154,'Doc Load_Evaluatie 3'!$B$49:$C$600,2,FALSE)=TRUE,Bron!$B$7,Bron!$B$8)</f>
        <v>Niet voldaan</v>
      </c>
      <c r="I154" s="5"/>
      <c r="J154" s="5"/>
      <c r="K154" s="5"/>
      <c r="L154" s="5"/>
      <c r="M154" s="5"/>
      <c r="N154" s="5"/>
      <c r="O154" s="64"/>
    </row>
    <row r="155" spans="2:15" x14ac:dyDescent="0.3">
      <c r="B155" s="16"/>
      <c r="C155" s="16" t="s">
        <v>348</v>
      </c>
      <c r="D155" s="16" t="s">
        <v>349</v>
      </c>
      <c r="E155" s="1" t="s">
        <v>28</v>
      </c>
      <c r="F155" s="1" t="s">
        <v>25</v>
      </c>
      <c r="G155" s="19">
        <f>IF(VLOOKUP(C155,'Doc Load_Evaluatie 3'!$B$49:$C$600,2,FALSE)=TRUE,1, 0)</f>
        <v>0</v>
      </c>
      <c r="H155" s="19" t="str">
        <f>IF(VLOOKUP(C155,'Doc Load_Evaluatie 3'!$B$49:$C$600,2,FALSE)=TRUE,Bron!$B$7,Bron!$B$8)</f>
        <v>Niet voldaan</v>
      </c>
      <c r="I155" s="5"/>
      <c r="J155" s="5"/>
      <c r="K155" s="5"/>
      <c r="L155" s="5"/>
      <c r="M155" s="5"/>
      <c r="N155" s="5"/>
      <c r="O155" s="64"/>
    </row>
    <row r="156" spans="2:15" x14ac:dyDescent="0.3">
      <c r="B156" s="16"/>
      <c r="C156" s="16" t="s">
        <v>350</v>
      </c>
      <c r="D156" s="16" t="s">
        <v>351</v>
      </c>
      <c r="E156" s="1" t="s">
        <v>28</v>
      </c>
      <c r="F156" s="1" t="s">
        <v>25</v>
      </c>
      <c r="G156" s="19">
        <f>IF(VLOOKUP(C156,'Doc Load_Evaluatie 3'!$B$49:$C$600,2,FALSE)=TRUE,1, 0)</f>
        <v>0</v>
      </c>
      <c r="H156" s="19" t="str">
        <f>IF(VLOOKUP(C156,'Doc Load_Evaluatie 3'!$B$49:$C$600,2,FALSE)=TRUE,Bron!$B$7,Bron!$B$8)</f>
        <v>Niet voldaan</v>
      </c>
      <c r="I156" s="5"/>
      <c r="J156" s="5"/>
      <c r="K156" s="5"/>
      <c r="L156" s="5"/>
      <c r="M156" s="5"/>
      <c r="N156" s="5"/>
      <c r="O156" s="64"/>
    </row>
    <row r="157" spans="2:15" x14ac:dyDescent="0.3">
      <c r="B157" s="16"/>
      <c r="C157" s="17" t="s">
        <v>352</v>
      </c>
      <c r="D157" s="16" t="s">
        <v>353</v>
      </c>
      <c r="E157" s="1" t="s">
        <v>28</v>
      </c>
      <c r="F157" s="1" t="s">
        <v>25</v>
      </c>
      <c r="G157" s="19">
        <f>IF(VLOOKUP(C157,'Doc Load_Evaluatie 3'!$B$49:$C$600,2,FALSE)=TRUE,1, 0)</f>
        <v>0</v>
      </c>
      <c r="H157" s="19" t="str">
        <f>IF(VLOOKUP(C157,'Doc Load_Evaluatie 3'!$B$49:$C$600,2,FALSE)=TRUE,Bron!$B$7,Bron!$B$8)</f>
        <v>Niet voldaan</v>
      </c>
      <c r="I157" s="5"/>
      <c r="J157" s="5"/>
      <c r="K157" s="5"/>
      <c r="L157" s="5"/>
      <c r="M157" s="5"/>
      <c r="N157" s="5"/>
      <c r="O157" s="64"/>
    </row>
    <row r="158" spans="2:15" x14ac:dyDescent="0.3">
      <c r="B158" s="16"/>
      <c r="C158" s="17" t="s">
        <v>354</v>
      </c>
      <c r="D158" s="16" t="s">
        <v>355</v>
      </c>
      <c r="E158" s="1" t="s">
        <v>267</v>
      </c>
      <c r="F158" s="1" t="s">
        <v>25</v>
      </c>
      <c r="G158" s="19">
        <f>IF(VLOOKUP(C158,'Doc Load_Evaluatie 3'!$B$49:$C$600,2,FALSE)=TRUE,1, 0)</f>
        <v>0</v>
      </c>
      <c r="H158" s="19" t="str">
        <f>IF(VLOOKUP(C158,'Doc Load_Evaluatie 3'!$B$49:$C$600,2,FALSE)=TRUE,Bron!$B$7,"")</f>
        <v/>
      </c>
      <c r="I158" s="5"/>
      <c r="J158" s="5"/>
      <c r="K158" s="5"/>
      <c r="L158" s="5"/>
      <c r="M158" s="5"/>
      <c r="N158" s="5"/>
      <c r="O158" s="64"/>
    </row>
    <row r="159" spans="2:15" x14ac:dyDescent="0.3">
      <c r="B159" s="16"/>
      <c r="C159" s="17" t="s">
        <v>356</v>
      </c>
      <c r="D159" s="16" t="s">
        <v>357</v>
      </c>
      <c r="E159" s="19" t="s">
        <v>24</v>
      </c>
      <c r="F159" s="19" t="s">
        <v>25</v>
      </c>
      <c r="G159" s="19">
        <f>IF(VLOOKUP(C159,'Doc Load_Evaluatie 3'!$B$49:$C$600,2,FALSE)=TRUE,1, 0)</f>
        <v>0</v>
      </c>
      <c r="H159" s="19" t="str">
        <f>IF(VLOOKUP(C159,'Doc Load_Evaluatie 3'!$B$49:$C$600,2,FALSE)=TRUE,Bron!$B$7,Bron!$B$8)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358</v>
      </c>
      <c r="C161" s="105" t="s">
        <v>359</v>
      </c>
      <c r="D161" s="105"/>
      <c r="E161" s="105"/>
      <c r="F161" s="105"/>
      <c r="G161" s="105"/>
      <c r="H161" s="105"/>
      <c r="I161" s="5"/>
      <c r="J161" s="5"/>
      <c r="K161" s="5"/>
      <c r="L161" s="5"/>
      <c r="M161" s="5"/>
      <c r="N161" s="5"/>
      <c r="O161" s="64"/>
    </row>
    <row r="162" spans="2:15" x14ac:dyDescent="0.3">
      <c r="B162" s="16"/>
      <c r="C162" s="16" t="s">
        <v>360</v>
      </c>
      <c r="D162" s="16" t="s">
        <v>361</v>
      </c>
      <c r="E162" s="19" t="s">
        <v>267</v>
      </c>
      <c r="F162" s="19" t="s">
        <v>202</v>
      </c>
      <c r="G162" s="19">
        <f>IF(VLOOKUP(C162,'Doc Load_Evaluatie 3'!$B$49:$C$600,2,FALSE)=TRUE,1, 0)</f>
        <v>0</v>
      </c>
      <c r="H162" s="19" t="str">
        <f>IF(VLOOKUP(C162,'Doc Load_Evaluatie 3'!$B$49:$C$600,2,FALSE)=TRUE,Bron!$B$7,"")</f>
        <v/>
      </c>
      <c r="I162" s="5"/>
      <c r="J162" s="5"/>
      <c r="K162" s="5"/>
      <c r="L162" s="5"/>
      <c r="M162" s="5"/>
      <c r="N162" s="5"/>
      <c r="O162" s="64"/>
    </row>
    <row r="163" spans="2:15" ht="14.4" x14ac:dyDescent="0.3">
      <c r="B163" s="16"/>
      <c r="C163" s="16" t="s">
        <v>362</v>
      </c>
      <c r="D163" s="16" t="s">
        <v>363</v>
      </c>
      <c r="E163" s="19" t="s">
        <v>28</v>
      </c>
      <c r="F163" s="19" t="s">
        <v>216</v>
      </c>
      <c r="G163" s="19">
        <f>IF(H163=Bron!$B$2,1,0)</f>
        <v>0</v>
      </c>
      <c r="H163" s="19" t="str">
        <f>IF(VLOOKUP(I163,'Doc Load_Evaluatie 3'!$B$49:$C$724,2,FALSE)=TRUE, Bron!$B$2,IF(VLOOKUP(J163,'Doc Load_Evaluatie 3'!$B$49:$C$724,2,FALSE)=TRUE,Bron!$B$8,IF(VLOOKUP(K163,'Doc Load_Evaluatie 3'!$B$49:$C$724,2,FALSE)=TRUE,Bron!$B$8,"Niet ingevuld")))</f>
        <v>Niet ingevuld</v>
      </c>
      <c r="I163" t="s">
        <v>364</v>
      </c>
      <c r="J163" t="s">
        <v>365</v>
      </c>
      <c r="K163" t="s">
        <v>366</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367</v>
      </c>
      <c r="C165" s="105" t="s">
        <v>368</v>
      </c>
      <c r="D165" s="105"/>
      <c r="E165" s="105"/>
      <c r="F165" s="105"/>
      <c r="G165" s="105"/>
      <c r="H165" s="105"/>
      <c r="I165" s="5"/>
      <c r="J165" s="5"/>
      <c r="K165" s="5"/>
      <c r="L165" s="5"/>
      <c r="M165" s="5"/>
      <c r="N165" s="5"/>
      <c r="O165" s="64"/>
    </row>
    <row r="166" spans="2:15" ht="14.4" x14ac:dyDescent="0.3">
      <c r="B166" s="16"/>
      <c r="C166" s="16"/>
      <c r="D166" s="16" t="s">
        <v>368</v>
      </c>
      <c r="E166" s="19" t="s">
        <v>24</v>
      </c>
      <c r="F166" s="19" t="s">
        <v>77</v>
      </c>
      <c r="G166" s="19" cm="1">
        <f t="array" ref="G166">IF(ABS(SUMPRODUCT(-(G167:G169&lt;&gt;"")))&gt;1,1,0)</f>
        <v>0</v>
      </c>
      <c r="H166" s="19" t="str" cm="1">
        <f t="array" ref="H166">IF(ABS(SUMPRODUCT(-(G167:G169&lt;&gt;"")))=3,"Uitstekend",IF(ABS(SUMPRODUCT(-(G167:G169&lt;&gt;"")))&gt;1,"Beter",IF(ABS(SUMPRODUCT(-(G167:G169&lt;&gt;"")))&gt;0,"Goed","Niet voldaan")))</f>
        <v>Niet voldaan</v>
      </c>
      <c r="I166" t="s">
        <v>369</v>
      </c>
      <c r="J166" t="s">
        <v>370</v>
      </c>
      <c r="K166" t="s">
        <v>371</v>
      </c>
      <c r="L166" s="5"/>
      <c r="M166" s="5"/>
      <c r="N166" s="5"/>
      <c r="O166" s="64"/>
    </row>
    <row r="167" spans="2:15" x14ac:dyDescent="0.3">
      <c r="B167" s="16"/>
      <c r="C167" s="16" t="s">
        <v>372</v>
      </c>
      <c r="D167" s="16" t="s">
        <v>373</v>
      </c>
      <c r="E167" s="19"/>
      <c r="F167" s="19"/>
      <c r="G167" s="19" t="str">
        <f>IF(VLOOKUP(C167,'Doc Load_Evaluatie 3'!$B$49:$C$724,2,FALSE)=TRUE,"x","")</f>
        <v/>
      </c>
      <c r="H167" s="19"/>
      <c r="I167" s="5"/>
      <c r="J167" s="5"/>
      <c r="K167" s="5"/>
      <c r="L167" s="5"/>
      <c r="M167" s="5"/>
      <c r="N167" s="5"/>
      <c r="O167" s="64"/>
    </row>
    <row r="168" spans="2:15" x14ac:dyDescent="0.3">
      <c r="B168" s="16"/>
      <c r="C168" s="16" t="s">
        <v>374</v>
      </c>
      <c r="D168" s="16" t="s">
        <v>375</v>
      </c>
      <c r="E168" s="19"/>
      <c r="F168" s="19"/>
      <c r="G168" s="19" t="str">
        <f>IF(VLOOKUP(C168,'Doc Load_Evaluatie 3'!$B$49:$C$724,2,FALSE)=TRUE,"x","")</f>
        <v/>
      </c>
      <c r="H168" s="19"/>
      <c r="I168" s="5"/>
      <c r="J168" s="5"/>
      <c r="K168" s="5"/>
      <c r="L168" s="5"/>
      <c r="M168" s="5"/>
      <c r="N168" s="5"/>
      <c r="O168" s="64"/>
    </row>
    <row r="169" spans="2:15" x14ac:dyDescent="0.3">
      <c r="B169" s="16"/>
      <c r="C169" s="16" t="s">
        <v>376</v>
      </c>
      <c r="D169" s="16" t="s">
        <v>377</v>
      </c>
      <c r="E169" s="19"/>
      <c r="F169" s="19"/>
      <c r="G169" s="19" t="str">
        <f>IF(VLOOKUP(C169,'Doc Load_Evaluatie 3'!$B$49:$C$724,2,FALSE)=TRUE,"x","")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378</v>
      </c>
      <c r="C171" s="105" t="s">
        <v>379</v>
      </c>
      <c r="D171" s="105"/>
      <c r="E171" s="105"/>
      <c r="F171" s="105"/>
      <c r="G171" s="105"/>
      <c r="H171" s="105"/>
      <c r="I171" s="5"/>
      <c r="J171" s="5"/>
      <c r="K171" s="5"/>
      <c r="L171" s="5"/>
      <c r="M171" s="5"/>
      <c r="N171" s="5"/>
      <c r="O171" s="64"/>
    </row>
    <row r="172" spans="2:15" ht="14.4" x14ac:dyDescent="0.3">
      <c r="B172" s="16"/>
      <c r="C172" s="16" t="s">
        <v>380</v>
      </c>
      <c r="D172" s="16" t="s">
        <v>381</v>
      </c>
      <c r="E172" s="1" t="s">
        <v>28</v>
      </c>
      <c r="F172" s="19" t="s">
        <v>54</v>
      </c>
      <c r="G172" s="19">
        <f>IF(OR(H172=Bron!$B$2,H172=Bron!$B$3,H172=Bron!$B$4),1,0)</f>
        <v>0</v>
      </c>
      <c r="H172" s="19" t="str">
        <f>IF(VLOOKUP(I172,'Doc Load_Evaluatie 3'!$B$49:$C$724,2,FALSE)=TRUE, Bron!$B$2,IF(VLOOKUP(J172,'Doc Load_Evaluatie 3'!$B$49:$C$724,2,FALSE)=TRUE,Bron!$B$3,IF(VLOOKUP(K172,'Doc Load_Evaluatie 3'!$B$49:$C$724,2,FALSE)=TRUE,Bron!$B$4,"Niet ingevuld")))</f>
        <v>Niet ingevuld</v>
      </c>
      <c r="I172" t="s">
        <v>382</v>
      </c>
      <c r="J172" t="s">
        <v>383</v>
      </c>
      <c r="K172" t="s">
        <v>384</v>
      </c>
      <c r="L172" s="5"/>
      <c r="M172" s="5"/>
      <c r="N172" s="5"/>
      <c r="O172" s="64"/>
    </row>
    <row r="173" spans="2:15" ht="14.4" x14ac:dyDescent="0.3">
      <c r="B173" s="16"/>
      <c r="C173" s="16" t="s">
        <v>385</v>
      </c>
      <c r="D173" s="16" t="s">
        <v>386</v>
      </c>
      <c r="E173" s="1" t="s">
        <v>267</v>
      </c>
      <c r="F173" s="19" t="s">
        <v>54</v>
      </c>
      <c r="G173" s="19">
        <f>IF(OR(H173=Bron!$B$2,H173=Bron!$B$3,H173=Bron!$B$4),1,0)</f>
        <v>0</v>
      </c>
      <c r="H173" s="19" t="str">
        <f>IF(VLOOKUP(I173,'Doc Load_Evaluatie 3'!$B$49:$C$724,2,FALSE)=TRUE, Bron!$B$2,IF(VLOOKUP(J173,'Doc Load_Evaluatie 3'!$B$49:$C$724,2,FALSE)=TRUE,Bron!$B$3,IF(VLOOKUP(K173,'Doc Load_Evaluatie 3'!$B$49:$C$724,2,FALSE)=TRUE,Bron!$B$4,"")))</f>
        <v/>
      </c>
      <c r="I173" t="s">
        <v>387</v>
      </c>
      <c r="J173" t="s">
        <v>388</v>
      </c>
      <c r="K173" t="s">
        <v>389</v>
      </c>
      <c r="L173" s="5"/>
      <c r="M173" s="5"/>
      <c r="N173" s="5"/>
      <c r="O173" s="64"/>
    </row>
    <row r="174" spans="2:15" x14ac:dyDescent="0.3">
      <c r="B174" s="16"/>
      <c r="C174" s="16" t="s">
        <v>390</v>
      </c>
      <c r="D174" s="16" t="s">
        <v>391</v>
      </c>
      <c r="E174" s="1" t="s">
        <v>267</v>
      </c>
      <c r="F174" s="19" t="s">
        <v>202</v>
      </c>
      <c r="G174" s="19">
        <f>IF(VLOOKUP(C174,'Doc Load_Evaluatie 3'!$B$49:$C$600,2,FALSE)=TRUE,1, 0)</f>
        <v>0</v>
      </c>
      <c r="H174" s="19" t="str">
        <f>IF(VLOOKUP(C174,'Doc Load_Evaluatie 3'!$B$49:$C$600,2,FALSE)=TRUE,Bron!$B$7,"")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392</v>
      </c>
      <c r="C176" s="105" t="s">
        <v>393</v>
      </c>
      <c r="D176" s="105"/>
      <c r="E176" s="105"/>
      <c r="F176" s="105"/>
      <c r="G176" s="105"/>
      <c r="H176" s="105"/>
    </row>
    <row r="177" spans="2:15" ht="14.4" x14ac:dyDescent="0.3">
      <c r="B177" s="16"/>
      <c r="C177" s="16" t="s">
        <v>394</v>
      </c>
      <c r="D177" s="16" t="s">
        <v>395</v>
      </c>
      <c r="E177" s="1" t="s">
        <v>267</v>
      </c>
      <c r="F177" s="1" t="s">
        <v>54</v>
      </c>
      <c r="G177" s="19">
        <f>IF(OR(H177=Bron!$B$2,H177=Bron!$B$3,H177=Bron!$B$4),1,0)</f>
        <v>0</v>
      </c>
      <c r="H177" s="19" t="str">
        <f>IF(VLOOKUP(I177,'Doc Load_Evaluatie 3'!$B$49:$C$724,2,FALSE)=TRUE, Bron!$B$2,IF(VLOOKUP(J177,'Doc Load_Evaluatie 3'!$B$49:$C$724,2,FALSE)=TRUE,Bron!$B$3,IF(VLOOKUP(K177,'Doc Load_Evaluatie 3'!$B$49:$C$724,2,FALSE)=TRUE,Bron!$B$4,"")))</f>
        <v/>
      </c>
      <c r="I177" t="s">
        <v>396</v>
      </c>
      <c r="J177" t="s">
        <v>397</v>
      </c>
      <c r="K177" t="s">
        <v>398</v>
      </c>
    </row>
    <row r="178" spans="2:15" ht="14.4" x14ac:dyDescent="0.3">
      <c r="B178" s="16"/>
      <c r="C178" s="16" t="s">
        <v>399</v>
      </c>
      <c r="D178" s="16" t="s">
        <v>400</v>
      </c>
      <c r="E178" s="1" t="s">
        <v>267</v>
      </c>
      <c r="F178" s="1" t="s">
        <v>54</v>
      </c>
      <c r="G178" s="19">
        <f>IF(OR(H178=Bron!$B$2,H178=Bron!$B$3,H178=Bron!$B$4),1,0)</f>
        <v>0</v>
      </c>
      <c r="H178" s="19" t="str">
        <f>IF(VLOOKUP(I178,'Doc Load_Evaluatie 3'!$B$49:$C$724,2,FALSE)=TRUE, Bron!$B$2,IF(VLOOKUP(J178,'Doc Load_Evaluatie 3'!$B$49:$C$724,2,FALSE)=TRUE,Bron!$B$3,IF(VLOOKUP(K178,'Doc Load_Evaluatie 3'!$B$49:$C$724,2,FALSE)=TRUE,Bron!$B$4,"")))</f>
        <v/>
      </c>
      <c r="I178" t="s">
        <v>401</v>
      </c>
      <c r="J178" t="s">
        <v>402</v>
      </c>
      <c r="K178" t="s">
        <v>403</v>
      </c>
    </row>
    <row r="179" spans="2:15" x14ac:dyDescent="0.3">
      <c r="B179" s="16"/>
      <c r="C179" s="16" t="s">
        <v>404</v>
      </c>
      <c r="D179" s="16" t="s">
        <v>405</v>
      </c>
      <c r="E179" s="1" t="s">
        <v>267</v>
      </c>
      <c r="F179" s="1" t="s">
        <v>25</v>
      </c>
      <c r="G179" s="19">
        <f>IF(VLOOKUP(C179,'Doc Load_Evaluatie 3'!$B$49:$C$600,2,FALSE)=TRUE,1, 0)</f>
        <v>0</v>
      </c>
      <c r="H179" s="19" t="str">
        <f>IF(VLOOKUP(C179,'Doc Load_Evaluatie 3'!$B$49:$C$600,2,FALSE)=TRUE,Bron!$B$7,"")</f>
        <v/>
      </c>
    </row>
    <row r="180" spans="2:15" s="60" customFormat="1" x14ac:dyDescent="0.3">
      <c r="E180" s="72"/>
      <c r="F180" s="72"/>
      <c r="G180" s="63"/>
      <c r="H180" s="63"/>
      <c r="I180" s="64"/>
      <c r="J180" s="64"/>
      <c r="K180" s="64"/>
      <c r="L180" s="64"/>
      <c r="M180" s="64"/>
      <c r="N180" s="64"/>
      <c r="O180" s="64"/>
    </row>
    <row r="181" spans="2:15" x14ac:dyDescent="0.3">
      <c r="B181" s="12" t="s">
        <v>406</v>
      </c>
      <c r="C181" s="105" t="s">
        <v>407</v>
      </c>
      <c r="D181" s="105"/>
      <c r="E181" s="105"/>
      <c r="F181" s="105" t="s">
        <v>97</v>
      </c>
      <c r="G181" s="105"/>
      <c r="H181" s="105"/>
      <c r="I181" s="5"/>
      <c r="J181" s="5"/>
      <c r="K181" s="5"/>
      <c r="L181" s="5"/>
      <c r="M181" s="5"/>
      <c r="N181" s="5"/>
      <c r="O181" s="64"/>
    </row>
    <row r="182" spans="2:15" x14ac:dyDescent="0.3">
      <c r="B182" s="16"/>
      <c r="C182" s="16" t="s">
        <v>408</v>
      </c>
      <c r="D182" s="16" t="s">
        <v>409</v>
      </c>
      <c r="E182" s="19" t="s">
        <v>267</v>
      </c>
      <c r="F182" s="19" t="s">
        <v>25</v>
      </c>
      <c r="G182" s="19">
        <f>IF(VLOOKUP(C182,'Doc Load_Evaluatie 3'!$B$49:$C$600,2,FALSE)=TRUE,1, 0)</f>
        <v>0</v>
      </c>
      <c r="H182" s="19" t="str">
        <f>IF(VLOOKUP(C182,'Doc Load_Evaluatie 3'!$B$49:$C$600,2,FALSE)=TRUE,Bron!$B$7,"")</f>
        <v/>
      </c>
      <c r="I182" s="5"/>
      <c r="J182" s="5"/>
      <c r="K182" s="5"/>
      <c r="L182" s="5"/>
      <c r="M182" s="5"/>
      <c r="N182" s="5"/>
      <c r="O182" s="64"/>
    </row>
    <row r="183" spans="2:15" x14ac:dyDescent="0.3">
      <c r="B183" s="16"/>
      <c r="C183" s="16" t="s">
        <v>410</v>
      </c>
      <c r="D183" s="16" t="s">
        <v>411</v>
      </c>
      <c r="E183" s="19" t="s">
        <v>267</v>
      </c>
      <c r="F183" s="19" t="s">
        <v>25</v>
      </c>
      <c r="G183" s="19">
        <f>IF(VLOOKUP(C183,'Doc Load_Evaluatie 3'!$B$49:$C$600,2,FALSE)=TRUE,1, 0)</f>
        <v>0</v>
      </c>
      <c r="H183" s="19" t="str">
        <f>IF(VLOOKUP(C183,'Doc Load_Evaluatie 3'!$B$49:$C$600,2,FALSE)=TRUE,Bron!$B$7,"")</f>
        <v/>
      </c>
      <c r="I183" s="5"/>
      <c r="J183" s="5"/>
      <c r="K183" s="5"/>
      <c r="L183" s="5"/>
      <c r="M183" s="5"/>
      <c r="N183" s="5"/>
      <c r="O183" s="64"/>
    </row>
    <row r="184" spans="2:15" x14ac:dyDescent="0.3">
      <c r="B184" s="16"/>
      <c r="C184" s="16" t="s">
        <v>412</v>
      </c>
      <c r="D184" s="16" t="s">
        <v>413</v>
      </c>
      <c r="E184" s="1" t="s">
        <v>28</v>
      </c>
      <c r="F184" s="1" t="s">
        <v>202</v>
      </c>
      <c r="G184" s="19">
        <f>IF(VLOOKUP(C184,'Doc Load_Evaluatie 3'!$B$49:$C$600,2,FALSE)=TRUE,1, 0)</f>
        <v>0</v>
      </c>
      <c r="H184" s="19" t="str">
        <f>IF(VLOOKUP(C184,'Doc Load_Evaluatie 3'!$B$49:$C$600,2,FALSE)=TRUE,Bron!$B$7,Bron!$B$8)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414</v>
      </c>
      <c r="C186" s="105" t="s">
        <v>415</v>
      </c>
      <c r="D186" s="105"/>
      <c r="E186" s="105"/>
      <c r="F186" s="105" t="s">
        <v>97</v>
      </c>
      <c r="G186" s="105"/>
      <c r="H186" s="105"/>
      <c r="I186" s="5"/>
      <c r="J186" s="5"/>
      <c r="K186" s="5"/>
      <c r="L186" s="5"/>
      <c r="M186" s="5"/>
      <c r="N186" s="5"/>
      <c r="O186" s="64"/>
    </row>
    <row r="187" spans="2:15" ht="14.4" x14ac:dyDescent="0.3">
      <c r="B187" s="16"/>
      <c r="C187" s="16" t="s">
        <v>416</v>
      </c>
      <c r="D187" s="16" t="s">
        <v>417</v>
      </c>
      <c r="E187" s="1" t="s">
        <v>267</v>
      </c>
      <c r="F187" s="1" t="s">
        <v>77</v>
      </c>
      <c r="G187" s="19" cm="1">
        <f t="array" ref="G187">IF(ABS(SUMPRODUCT(-(G189:G191&lt;&gt;"")))&gt;1,1,0)</f>
        <v>0</v>
      </c>
      <c r="H187" s="19" t="str" cm="1">
        <f t="array" ref="H187">IF(ABS(SUMPRODUCT(-(G189:G191&lt;&gt;"")))=3,"Uitstekend",IF(ABS(SUMPRODUCT(-(G189:G191&lt;&gt;"")))&gt;1,"Beter",IF(ABS(SUMPRODUCT(-(G189:G191&lt;&gt;"")))&gt;0,"Goed","")))</f>
        <v/>
      </c>
      <c r="I187" t="s">
        <v>418</v>
      </c>
      <c r="J187" t="s">
        <v>419</v>
      </c>
      <c r="K187" t="s">
        <v>567</v>
      </c>
      <c r="L187" s="5"/>
      <c r="M187" s="5"/>
      <c r="N187" s="5"/>
      <c r="O187" s="64"/>
    </row>
    <row r="188" spans="2:15" x14ac:dyDescent="0.3">
      <c r="B188" s="16"/>
      <c r="C188" s="19" t="s">
        <v>29</v>
      </c>
      <c r="D188" s="16" t="s">
        <v>420</v>
      </c>
      <c r="E188" s="19"/>
      <c r="F188" s="19"/>
      <c r="G188" s="1"/>
      <c r="H188" s="19"/>
      <c r="I188" s="5" t="s">
        <v>421</v>
      </c>
      <c r="J188" s="5"/>
      <c r="K188" s="5"/>
      <c r="L188" s="5"/>
      <c r="M188" s="5"/>
      <c r="N188" s="5"/>
      <c r="O188" s="64"/>
    </row>
    <row r="189" spans="2:15" x14ac:dyDescent="0.3">
      <c r="B189" s="16"/>
      <c r="C189" s="19" t="s">
        <v>31</v>
      </c>
      <c r="D189" s="16" t="s">
        <v>422</v>
      </c>
      <c r="E189" s="19"/>
      <c r="F189" s="19"/>
      <c r="G189" s="19"/>
      <c r="H189" s="19"/>
      <c r="I189" s="5" t="s">
        <v>423</v>
      </c>
      <c r="J189" s="5"/>
      <c r="K189" s="5"/>
      <c r="L189" s="5"/>
      <c r="M189" s="5"/>
      <c r="N189" s="5"/>
      <c r="O189" s="64"/>
    </row>
    <row r="190" spans="2:15" x14ac:dyDescent="0.3">
      <c r="B190" s="16"/>
      <c r="C190" s="19" t="s">
        <v>33</v>
      </c>
      <c r="D190" s="16" t="s">
        <v>424</v>
      </c>
      <c r="E190" s="19"/>
      <c r="F190" s="19"/>
      <c r="G190" s="19"/>
      <c r="H190" s="19"/>
      <c r="I190" s="5" t="s">
        <v>425</v>
      </c>
      <c r="J190" s="5"/>
      <c r="K190" s="5"/>
      <c r="L190" s="5"/>
      <c r="M190" s="5"/>
      <c r="N190" s="5"/>
      <c r="O190" s="64"/>
    </row>
    <row r="191" spans="2:15" x14ac:dyDescent="0.3">
      <c r="B191" s="16"/>
      <c r="C191" s="19" t="s">
        <v>236</v>
      </c>
      <c r="D191" s="16" t="s">
        <v>426</v>
      </c>
      <c r="E191" s="19"/>
      <c r="F191" s="19"/>
      <c r="G191" s="19"/>
      <c r="H191" s="19"/>
      <c r="I191" s="5" t="s">
        <v>427</v>
      </c>
      <c r="J191" s="5"/>
      <c r="K191" s="5"/>
      <c r="L191" s="5"/>
      <c r="M191" s="5"/>
      <c r="N191" s="5"/>
      <c r="O191" s="64"/>
    </row>
    <row r="192" spans="2:15" ht="14.4" x14ac:dyDescent="0.3">
      <c r="B192" s="16"/>
      <c r="C192" s="16" t="s">
        <v>428</v>
      </c>
      <c r="D192" s="16" t="s">
        <v>429</v>
      </c>
      <c r="E192" s="19" t="s">
        <v>267</v>
      </c>
      <c r="F192" s="19" t="s">
        <v>54</v>
      </c>
      <c r="G192" s="19">
        <f>IF(OR(H192=Bron!$B$2,H192=Bron!$B$3,H192=Bron!$B$4),1,0)</f>
        <v>0</v>
      </c>
      <c r="H192" s="19" t="str">
        <f>IF(VLOOKUP(I192,'Doc Load_Evaluatie 3'!$B$49:$C$724,2,FALSE)=TRUE, Bron!$B$2,IF(VLOOKUP(J192,'Doc Load_Evaluatie 3'!$B$49:$C$724,2,FALSE)=TRUE,Bron!$B$3,IF(VLOOKUP(K192,'Doc Load_Evaluatie 3'!$B$49:$C$724,2,FALSE)=TRUE,Bron!$B$4,"")))</f>
        <v/>
      </c>
      <c r="I192" t="s">
        <v>430</v>
      </c>
      <c r="J192" t="s">
        <v>431</v>
      </c>
      <c r="K192" t="s">
        <v>432</v>
      </c>
      <c r="L192" s="5"/>
      <c r="M192" s="5"/>
      <c r="N192" s="5"/>
      <c r="O192" s="64"/>
    </row>
    <row r="193" spans="2:15" ht="14.4" x14ac:dyDescent="0.3">
      <c r="B193" s="16"/>
      <c r="C193" s="16" t="s">
        <v>433</v>
      </c>
      <c r="D193" s="16" t="s">
        <v>434</v>
      </c>
      <c r="E193" s="19" t="s">
        <v>267</v>
      </c>
      <c r="F193" s="19" t="s">
        <v>54</v>
      </c>
      <c r="G193" s="19">
        <f>IF(OR(H193=Bron!$B$2,H193=Bron!$B$3,H193=Bron!$B$4),1,0)</f>
        <v>0</v>
      </c>
      <c r="H193" s="19" t="str">
        <f>IF(VLOOKUP(I193,'Doc Load_Evaluatie 3'!$B$49:$C$724,2,FALSE)=TRUE, Bron!$B$2,IF(VLOOKUP(J193,'Doc Load_Evaluatie 3'!$B$49:$C$724,2,FALSE)=TRUE,Bron!$B$3,IF(VLOOKUP(K193,'Doc Load_Evaluatie 3'!$B$49:$C$724,2,FALSE)=TRUE,Bron!$B$4,"")))</f>
        <v/>
      </c>
      <c r="I193" t="s">
        <v>435</v>
      </c>
      <c r="J193" t="s">
        <v>436</v>
      </c>
      <c r="K193" t="s">
        <v>437</v>
      </c>
      <c r="L193" s="5"/>
      <c r="M193" s="5"/>
      <c r="N193" s="5"/>
      <c r="O193" s="64"/>
    </row>
    <row r="194" spans="2:15" ht="14.4" x14ac:dyDescent="0.3">
      <c r="B194" s="16"/>
      <c r="C194" s="16" t="s">
        <v>438</v>
      </c>
      <c r="D194" s="16" t="s">
        <v>439</v>
      </c>
      <c r="E194" s="19" t="s">
        <v>267</v>
      </c>
      <c r="F194" s="19" t="s">
        <v>54</v>
      </c>
      <c r="G194" s="19">
        <f>IF(OR(H194=Bron!$B$2,H194=Bron!$B$3,H194=Bron!$B$4),1,0)</f>
        <v>0</v>
      </c>
      <c r="H194" s="19" t="str">
        <f>IF(VLOOKUP(I194,'Doc Load_Evaluatie 3'!$B$49:$C$724,2,FALSE)=TRUE, Bron!$B$2,IF(VLOOKUP(J194,'Doc Load_Evaluatie 3'!$B$49:$C$724,2,FALSE)=TRUE,Bron!$B$3,IF(VLOOKUP(K194,'Doc Load_Evaluatie 3'!$B$49:$C$724,2,FALSE)=TRUE,Bron!$B$4,"")))</f>
        <v/>
      </c>
      <c r="I194" t="s">
        <v>440</v>
      </c>
      <c r="J194" t="s">
        <v>441</v>
      </c>
      <c r="K194" t="s">
        <v>442</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443</v>
      </c>
      <c r="C196" s="21"/>
      <c r="D196" s="21" t="s">
        <v>306</v>
      </c>
      <c r="E196" s="29">
        <f>COUNTIFS(E187:E194,"Vrij")+COUNTIFS(E177:E179,"Vrij")+COUNTIFS(E172:E174,"Vrij")+COUNTIFS(E166:E169,"Vrij")+COUNTIFS(E162:E163,"Vrij")+COUNTIFS(E152:E159,"Vrij")+COUNTIFS(E140:E142,"Vrij")+COUNTIFS(E145:E149,"Vrij")+COUNTIFS(E182:E184,"Vrij")</f>
        <v>17</v>
      </c>
      <c r="F196" s="22"/>
      <c r="G196" s="22">
        <f>G194+G193+G192+G183+G182+G179+G178+G177+G174+G173+G162+G158+G149+G148+G147+G142+G187</f>
        <v>0</v>
      </c>
      <c r="H196" s="22"/>
      <c r="I196" s="5"/>
      <c r="J196" s="5"/>
      <c r="K196" s="5"/>
      <c r="L196" s="5"/>
      <c r="M196" s="5"/>
      <c r="N196" s="5"/>
      <c r="O196" s="64"/>
    </row>
    <row r="197" spans="2:15" x14ac:dyDescent="0.3">
      <c r="B197" s="21"/>
      <c r="C197" s="21"/>
      <c r="D197" s="21" t="s">
        <v>307</v>
      </c>
      <c r="E197" s="29">
        <f>E198-E196</f>
        <v>15</v>
      </c>
      <c r="F197" s="22"/>
      <c r="G197" s="22">
        <f>G184+G172+G166+G163+G159+G157+G156+G155+G154+G153+G152+G146+G145+G141+G140</f>
        <v>0</v>
      </c>
      <c r="H197" s="22"/>
      <c r="I197" s="5"/>
      <c r="J197" s="5"/>
      <c r="K197" s="5"/>
      <c r="L197" s="5"/>
      <c r="M197" s="5"/>
      <c r="N197" s="5"/>
      <c r="O197" s="64"/>
    </row>
    <row r="198" spans="2:15" x14ac:dyDescent="0.3">
      <c r="B198" s="21"/>
      <c r="C198" s="21"/>
      <c r="D198" s="21" t="s">
        <v>444</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445</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446</v>
      </c>
      <c r="C202" s="105" t="s">
        <v>447</v>
      </c>
      <c r="D202" s="105"/>
      <c r="E202" s="105"/>
      <c r="F202" s="105"/>
      <c r="G202" s="105"/>
      <c r="H202" s="105"/>
      <c r="I202" s="5"/>
      <c r="J202" s="5"/>
      <c r="K202" s="5"/>
      <c r="L202" s="5"/>
      <c r="M202" s="5"/>
      <c r="N202" s="5"/>
      <c r="O202" s="64"/>
    </row>
    <row r="203" spans="2:15" x14ac:dyDescent="0.3">
      <c r="B203" s="16"/>
      <c r="C203" s="16" t="s">
        <v>448</v>
      </c>
      <c r="D203" s="16" t="s">
        <v>449</v>
      </c>
      <c r="E203" s="19" t="s">
        <v>267</v>
      </c>
      <c r="F203" s="19" t="s">
        <v>202</v>
      </c>
      <c r="G203" s="19">
        <f>IF(VLOOKUP(C203,'Doc Load_Evaluatie 3'!$B$49:$C$600,2,FALSE)=TRUE,1, 0)</f>
        <v>0</v>
      </c>
      <c r="H203" s="19" t="str">
        <f>IF(VLOOKUP(C203,'Doc Load_Evaluatie 3'!$B$49:$C$600,2,FALSE)=TRUE,Bron!$B$7,Bron!$B$8)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450</v>
      </c>
      <c r="C205" s="105" t="s">
        <v>451</v>
      </c>
      <c r="D205" s="105"/>
      <c r="E205" s="105"/>
      <c r="F205" s="105" t="s">
        <v>97</v>
      </c>
      <c r="G205" s="105"/>
      <c r="H205" s="105"/>
      <c r="I205" s="5"/>
      <c r="J205" s="5"/>
      <c r="K205" s="5"/>
      <c r="L205" s="5"/>
      <c r="M205" s="5"/>
      <c r="N205" s="5"/>
      <c r="O205" s="64"/>
    </row>
    <row r="206" spans="2:15" ht="14.4" x14ac:dyDescent="0.3">
      <c r="B206" s="16"/>
      <c r="C206" s="16" t="s">
        <v>452</v>
      </c>
      <c r="D206" s="16" t="s">
        <v>453</v>
      </c>
      <c r="E206" s="19" t="s">
        <v>267</v>
      </c>
      <c r="F206" s="19" t="s">
        <v>54</v>
      </c>
      <c r="G206" s="19">
        <f>IF(OR(H206=Bron!$B$2,H206=Bron!$B$3,H206=Bron!$B$4),1,0)</f>
        <v>0</v>
      </c>
      <c r="H206" s="19" t="str">
        <f>IF(VLOOKUP(I206,'Doc Load_Evaluatie 3'!$B$49:$C$724,2,FALSE)=TRUE, Bron!$B$2,IF(VLOOKUP(J206,'Doc Load_Evaluatie 3'!$B$49:$C$724,2,FALSE)=TRUE,Bron!$B$3,IF(VLOOKUP(K206,'Doc Load_Evaluatie 3'!$B$49:$C$724,2,FALSE)=TRUE,Bron!$B$4,"Niet ingevuld")))</f>
        <v>Niet ingevuld</v>
      </c>
      <c r="I206" t="s">
        <v>454</v>
      </c>
      <c r="J206" t="s">
        <v>455</v>
      </c>
      <c r="K206" t="s">
        <v>456</v>
      </c>
      <c r="L206" s="5"/>
      <c r="M206" s="5"/>
      <c r="N206" s="5"/>
      <c r="O206" s="64"/>
    </row>
    <row r="207" spans="2:15" x14ac:dyDescent="0.3">
      <c r="B207" s="16"/>
      <c r="C207" s="16" t="s">
        <v>457</v>
      </c>
      <c r="D207" s="16" t="s">
        <v>458</v>
      </c>
      <c r="E207" s="19" t="s">
        <v>267</v>
      </c>
      <c r="F207" s="19" t="s">
        <v>25</v>
      </c>
      <c r="G207" s="19">
        <f>IF(VLOOKUP(C207,'Doc Load_Evaluatie 3'!$B$49:$C$600,2,FALSE)=TRUE,1, 0)</f>
        <v>0</v>
      </c>
      <c r="H207" s="19" t="str">
        <f>IF(VLOOKUP(C207,'Doc Load_Evaluatie 3'!$B$49:$C$600,2,FALSE)=TRUE,Bron!$B$7,Bron!$B$8)</f>
        <v>Niet voldaan</v>
      </c>
      <c r="I207" s="5"/>
      <c r="J207" s="5"/>
      <c r="K207" s="5"/>
      <c r="L207" s="5"/>
      <c r="M207" s="5"/>
      <c r="N207" s="5"/>
      <c r="O207" s="64"/>
    </row>
    <row r="208" spans="2:15" x14ac:dyDescent="0.3">
      <c r="B208" s="16"/>
      <c r="C208" s="16" t="s">
        <v>459</v>
      </c>
      <c r="D208" s="16" t="s">
        <v>460</v>
      </c>
      <c r="E208" s="19" t="s">
        <v>267</v>
      </c>
      <c r="F208" s="19" t="s">
        <v>25</v>
      </c>
      <c r="G208" s="19">
        <f>IF(VLOOKUP(C208,'Doc Load_Evaluatie 3'!$B$49:$C$600,2,FALSE)=TRUE,1, 0)</f>
        <v>0</v>
      </c>
      <c r="H208" s="19" t="str">
        <f>IF(VLOOKUP(C208,'Doc Load_Evaluatie 3'!$B$49:$C$600,2,FALSE)=TRUE,Bron!$B$7,Bron!$B$8)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461</v>
      </c>
      <c r="C210" s="105" t="s">
        <v>462</v>
      </c>
      <c r="D210" s="105"/>
      <c r="E210" s="105"/>
      <c r="F210" s="105"/>
      <c r="G210" s="105"/>
      <c r="H210" s="105"/>
      <c r="I210" s="5"/>
      <c r="J210" s="5"/>
      <c r="K210" s="5"/>
      <c r="L210" s="5"/>
      <c r="M210" s="5"/>
      <c r="N210" s="5"/>
      <c r="O210" s="64"/>
    </row>
    <row r="211" spans="2:16" x14ac:dyDescent="0.3">
      <c r="B211" s="16"/>
      <c r="C211" s="16" t="s">
        <v>463</v>
      </c>
      <c r="D211" s="16" t="s">
        <v>464</v>
      </c>
      <c r="E211" s="1" t="s">
        <v>267</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465</v>
      </c>
      <c r="E212" s="19"/>
      <c r="F212" s="19"/>
      <c r="G212" s="19" t="str">
        <f>IF(VLOOKUP(I212,'Doc Load_Evaluatie 3'!$B$49:$C$600,2,FALSE)=TRUE,"x","")</f>
        <v/>
      </c>
      <c r="H212" s="19"/>
      <c r="I212" t="s">
        <v>466</v>
      </c>
      <c r="J212" s="5"/>
      <c r="K212" s="5"/>
      <c r="L212" s="5"/>
      <c r="M212" s="5"/>
      <c r="N212" s="5"/>
      <c r="O212" s="64"/>
      <c r="P212" s="64"/>
    </row>
    <row r="213" spans="2:16" ht="14.4" x14ac:dyDescent="0.3">
      <c r="B213" s="16"/>
      <c r="C213" s="1" t="s">
        <v>31</v>
      </c>
      <c r="D213" s="16" t="s">
        <v>467</v>
      </c>
      <c r="E213" s="19"/>
      <c r="F213" s="19"/>
      <c r="G213" s="19" t="str">
        <f>IF(VLOOKUP(I213,'Doc Load_Evaluatie 3'!$B$49:$C$600,2,FALSE)=TRUE,"x","")</f>
        <v/>
      </c>
      <c r="H213" s="19"/>
      <c r="I213" t="s">
        <v>468</v>
      </c>
      <c r="J213" s="5"/>
      <c r="K213" s="5"/>
      <c r="L213" s="5"/>
      <c r="M213" s="5"/>
      <c r="N213" s="5"/>
      <c r="O213" s="64"/>
      <c r="P213" s="64"/>
    </row>
    <row r="214" spans="2:16" ht="14.4" x14ac:dyDescent="0.3">
      <c r="B214" s="16"/>
      <c r="C214" s="1" t="s">
        <v>33</v>
      </c>
      <c r="D214" s="16" t="s">
        <v>469</v>
      </c>
      <c r="E214" s="19"/>
      <c r="F214" s="19"/>
      <c r="G214" s="19" t="str">
        <f>IF(VLOOKUP(I214,'Doc Load_Evaluatie 3'!$B$49:$C$600,2,FALSE)=TRUE,"x","")</f>
        <v/>
      </c>
      <c r="H214" s="19"/>
      <c r="I214" t="s">
        <v>470</v>
      </c>
      <c r="J214" s="5"/>
      <c r="K214" s="5"/>
      <c r="L214" s="5"/>
      <c r="M214" s="5"/>
      <c r="N214" s="5"/>
      <c r="O214" s="64"/>
      <c r="P214" s="64"/>
    </row>
    <row r="215" spans="2:16" ht="14.4" x14ac:dyDescent="0.3">
      <c r="B215" s="16"/>
      <c r="C215" s="1" t="s">
        <v>236</v>
      </c>
      <c r="D215" s="16" t="s">
        <v>471</v>
      </c>
      <c r="E215" s="19"/>
      <c r="F215" s="19"/>
      <c r="G215" s="19" t="str">
        <f>IF(VLOOKUP(I215,'Doc Load_Evaluatie 3'!$B$49:$C$600,2,FALSE)=TRUE,"x","")</f>
        <v/>
      </c>
      <c r="H215" s="19"/>
      <c r="I215" t="s">
        <v>472</v>
      </c>
      <c r="J215" s="5"/>
      <c r="K215" s="5"/>
      <c r="L215" s="5"/>
      <c r="M215" s="5"/>
      <c r="N215" s="5"/>
      <c r="O215" s="64"/>
      <c r="P215" s="64"/>
    </row>
    <row r="216" spans="2:16" ht="14.4" x14ac:dyDescent="0.3">
      <c r="B216" s="16"/>
      <c r="C216" s="1" t="s">
        <v>292</v>
      </c>
      <c r="D216" s="16" t="s">
        <v>473</v>
      </c>
      <c r="E216" s="19"/>
      <c r="F216" s="19"/>
      <c r="G216" s="19" t="str">
        <f>IF(VLOOKUP(I216,'Doc Load_Evaluatie 3'!$B$49:$C$600,2,FALSE)=TRUE,"x","")</f>
        <v/>
      </c>
      <c r="H216" s="19"/>
      <c r="I216" t="s">
        <v>474</v>
      </c>
      <c r="J216" s="5"/>
      <c r="K216" s="5"/>
      <c r="L216" s="5"/>
      <c r="M216" s="5"/>
      <c r="N216" s="5"/>
      <c r="O216" s="64"/>
      <c r="P216" s="64"/>
    </row>
    <row r="217" spans="2:16" ht="14.4" x14ac:dyDescent="0.3">
      <c r="B217" s="16"/>
      <c r="C217" s="1" t="s">
        <v>297</v>
      </c>
      <c r="D217" s="16" t="s">
        <v>475</v>
      </c>
      <c r="E217" s="19"/>
      <c r="F217" s="19"/>
      <c r="G217" s="19" t="str">
        <f>IF(VLOOKUP(I217,'Doc Load_Evaluatie 3'!$B$49:$C$600,2,FALSE)=TRUE,"x","")</f>
        <v/>
      </c>
      <c r="H217" s="19"/>
      <c r="I217" t="s">
        <v>476</v>
      </c>
      <c r="J217" s="5"/>
      <c r="K217" s="5"/>
      <c r="L217" s="5"/>
      <c r="M217" s="5"/>
      <c r="N217" s="5"/>
      <c r="O217" s="64"/>
      <c r="P217" s="64"/>
    </row>
    <row r="218" spans="2:16" ht="14.4" x14ac:dyDescent="0.3">
      <c r="B218" s="16"/>
      <c r="C218" s="1" t="s">
        <v>477</v>
      </c>
      <c r="D218" s="16" t="s">
        <v>478</v>
      </c>
      <c r="E218" s="19"/>
      <c r="F218" s="19"/>
      <c r="G218" s="19" t="str">
        <f>IF(VLOOKUP(I218,'Doc Load_Evaluatie 3'!$B$49:$C$600,2,FALSE)=TRUE,"x","")</f>
        <v/>
      </c>
      <c r="H218" s="19"/>
      <c r="I218" t="s">
        <v>479</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480</v>
      </c>
      <c r="C220" s="105" t="s">
        <v>481</v>
      </c>
      <c r="D220" s="105"/>
      <c r="E220" s="105"/>
      <c r="F220" s="105"/>
      <c r="G220" s="105"/>
      <c r="H220" s="105"/>
      <c r="I220" s="5"/>
      <c r="J220" s="5"/>
      <c r="K220" s="5"/>
      <c r="L220" s="5"/>
      <c r="M220" s="5"/>
      <c r="N220" s="5"/>
      <c r="O220" s="64"/>
    </row>
    <row r="221" spans="2:16" x14ac:dyDescent="0.3">
      <c r="B221" s="16"/>
      <c r="C221" s="16" t="s">
        <v>482</v>
      </c>
      <c r="D221" s="16" t="s">
        <v>483</v>
      </c>
      <c r="E221" s="19" t="s">
        <v>28</v>
      </c>
      <c r="F221" s="19" t="s">
        <v>25</v>
      </c>
      <c r="G221" s="19">
        <f>IF(VLOOKUP(C221,'Doc Load_Evaluatie 3'!$B$49:$C$600,2,FALSE)=TRUE,1, 0)</f>
        <v>0</v>
      </c>
      <c r="H221" s="19" t="str">
        <f>IF(VLOOKUP(C221,'Doc Load_Evaluatie 3'!$B$2:$C$600,2,FALSE)=TRUE,Bron!$B$7,Bron!$B$8)</f>
        <v>Niet voldaan</v>
      </c>
      <c r="I221" s="5"/>
      <c r="J221" s="5"/>
      <c r="K221" s="5"/>
      <c r="L221" s="5"/>
      <c r="M221" s="5"/>
      <c r="N221" s="5"/>
      <c r="O221" s="64"/>
    </row>
    <row r="222" spans="2:16" x14ac:dyDescent="0.3">
      <c r="B222" s="16"/>
      <c r="C222" s="16" t="s">
        <v>484</v>
      </c>
      <c r="D222" s="16" t="s">
        <v>485</v>
      </c>
      <c r="E222" s="19" t="s">
        <v>28</v>
      </c>
      <c r="F222" s="19" t="s">
        <v>25</v>
      </c>
      <c r="G222" s="19">
        <f>IF(VLOOKUP(C222,'Doc Load_Evaluatie 3'!$B$49:$C$600,2,FALSE)=TRUE,1, 0)</f>
        <v>0</v>
      </c>
      <c r="H222" s="19" t="str">
        <f>IF(VLOOKUP(C222,'Doc Load_Evaluatie 3'!$B$2:$C$600,2,FALSE)=TRUE,Bron!$B$7,Bron!$B$8)</f>
        <v>Niet voldaan</v>
      </c>
      <c r="I222" s="5"/>
      <c r="J222" s="5"/>
      <c r="K222" s="5"/>
      <c r="L222" s="5"/>
      <c r="M222" s="5"/>
      <c r="N222" s="5"/>
      <c r="O222" s="64"/>
    </row>
    <row r="223" spans="2:16" x14ac:dyDescent="0.3">
      <c r="B223" s="16"/>
      <c r="C223" s="16" t="s">
        <v>486</v>
      </c>
      <c r="D223" s="16" t="s">
        <v>487</v>
      </c>
      <c r="E223" s="19" t="s">
        <v>28</v>
      </c>
      <c r="F223" s="19" t="s">
        <v>25</v>
      </c>
      <c r="G223" s="19">
        <f>IF(VLOOKUP(C223,'Doc Load_Evaluatie 3'!$B$49:$C$600,2,FALSE)=TRUE,1, 0)</f>
        <v>0</v>
      </c>
      <c r="H223" s="19" t="str">
        <f>IF(VLOOKUP(C223,'Doc Load_Evaluatie 3'!$B$2:$C$600,2,FALSE)=TRUE,Bron!$B$7,Bron!$B$8)</f>
        <v>Niet voldaan</v>
      </c>
      <c r="I223" s="5"/>
      <c r="J223" s="5"/>
      <c r="K223" s="5"/>
      <c r="L223" s="5"/>
      <c r="M223" s="5"/>
      <c r="N223" s="5"/>
      <c r="O223" s="64"/>
    </row>
    <row r="224" spans="2:16" x14ac:dyDescent="0.3">
      <c r="B224" s="16"/>
      <c r="C224" s="16" t="s">
        <v>488</v>
      </c>
      <c r="D224" s="16" t="s">
        <v>489</v>
      </c>
      <c r="E224" s="19" t="s">
        <v>28</v>
      </c>
      <c r="F224" s="19" t="s">
        <v>25</v>
      </c>
      <c r="G224" s="19">
        <f>IF(VLOOKUP(C224,'Doc Load_Evaluatie 3'!$B$49:$C$600,2,FALSE)=TRUE,1, 0)</f>
        <v>0</v>
      </c>
      <c r="H224" s="19" t="str">
        <f>IF(VLOOKUP(C224,'Doc Load_Evaluatie 3'!$B$2:$C$600,2,FALSE)=TRUE,Bron!$B$7,Bron!$B$8)</f>
        <v>Niet voldaan</v>
      </c>
    </row>
    <row r="225" spans="2:8" x14ac:dyDescent="0.3">
      <c r="B225" s="16"/>
      <c r="C225" s="16" t="s">
        <v>490</v>
      </c>
      <c r="D225" s="16" t="s">
        <v>491</v>
      </c>
      <c r="E225" s="19" t="s">
        <v>28</v>
      </c>
      <c r="F225" s="19" t="s">
        <v>25</v>
      </c>
      <c r="G225" s="19">
        <f>IF(VLOOKUP(C225,'Doc Load_Evaluatie 3'!$B$49:$C$600,2,FALSE)=TRUE,1, 0)</f>
        <v>0</v>
      </c>
      <c r="H225" s="19" t="str">
        <f>IF(VLOOKUP(C225,'Doc Load_Evaluatie 3'!$B$2:$C$600,2,FALSE)=TRUE,Bron!$B$7,Bron!$B$8)</f>
        <v>Niet voldaan</v>
      </c>
    </row>
    <row r="226" spans="2:8" x14ac:dyDescent="0.3">
      <c r="B226" s="16"/>
      <c r="C226" s="16" t="s">
        <v>492</v>
      </c>
      <c r="D226" s="16" t="s">
        <v>493</v>
      </c>
      <c r="E226" s="19" t="s">
        <v>28</v>
      </c>
      <c r="F226" s="19" t="s">
        <v>25</v>
      </c>
      <c r="G226" s="19">
        <f>IF(VLOOKUP(C226,'Doc Load_Evaluatie 3'!$B$49:$C$600,2,FALSE)=TRUE,1, 0)</f>
        <v>0</v>
      </c>
      <c r="H226" s="19" t="str">
        <f>IF(VLOOKUP(C226,'Doc Load_Evaluatie 3'!$B$2:$C$600,2,FALSE)=TRUE,Bron!$B$7,Bron!$B$8)</f>
        <v>Niet voldaan</v>
      </c>
    </row>
    <row r="227" spans="2:8" s="60" customFormat="1" x14ac:dyDescent="0.3">
      <c r="E227" s="63"/>
      <c r="F227" s="63"/>
      <c r="G227" s="63"/>
      <c r="H227" s="63"/>
    </row>
    <row r="228" spans="2:8" x14ac:dyDescent="0.3">
      <c r="B228" s="21" t="s">
        <v>494</v>
      </c>
      <c r="C228" s="21"/>
      <c r="D228" s="21" t="s">
        <v>306</v>
      </c>
      <c r="E228" s="22">
        <v>5</v>
      </c>
      <c r="F228" s="22"/>
      <c r="G228" s="22">
        <f>G203+G206+G207+G208+G211</f>
        <v>0</v>
      </c>
      <c r="H228" s="22"/>
    </row>
    <row r="229" spans="2:8" x14ac:dyDescent="0.3">
      <c r="B229" s="21"/>
      <c r="C229" s="21"/>
      <c r="D229" s="21" t="s">
        <v>307</v>
      </c>
      <c r="E229" s="22">
        <v>6</v>
      </c>
      <c r="F229" s="22"/>
      <c r="G229" s="22">
        <f>G221+G222+G223+G224+G225+G226</f>
        <v>0</v>
      </c>
      <c r="H229" s="22"/>
    </row>
    <row r="230" spans="2:8" x14ac:dyDescent="0.3">
      <c r="B230" s="21"/>
      <c r="C230" s="21"/>
      <c r="D230" s="21" t="s">
        <v>444</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495</v>
      </c>
      <c r="C233" s="30"/>
      <c r="D233" s="30"/>
      <c r="E233" s="31"/>
      <c r="F233" s="31"/>
      <c r="G233" s="31" t="s">
        <v>496</v>
      </c>
      <c r="H233" s="31"/>
    </row>
    <row r="234" spans="2:8" x14ac:dyDescent="0.3">
      <c r="B234" s="106" t="s">
        <v>20</v>
      </c>
      <c r="C234" s="107"/>
      <c r="D234" s="107"/>
      <c r="E234" s="107"/>
      <c r="F234" s="107"/>
      <c r="G234" s="107"/>
      <c r="H234" s="107"/>
    </row>
    <row r="235" spans="2:8" x14ac:dyDescent="0.3">
      <c r="B235" s="16"/>
      <c r="C235" s="16"/>
      <c r="D235" s="32" t="s">
        <v>306</v>
      </c>
      <c r="E235" s="19">
        <f>E23</f>
        <v>0</v>
      </c>
      <c r="F235" s="19"/>
      <c r="G235" s="4">
        <f>G23</f>
        <v>0</v>
      </c>
      <c r="H235" s="19"/>
    </row>
    <row r="236" spans="2:8" x14ac:dyDescent="0.3">
      <c r="B236" s="16"/>
      <c r="C236" s="16"/>
      <c r="D236" s="32" t="s">
        <v>307</v>
      </c>
      <c r="E236" s="19">
        <f>E24</f>
        <v>6</v>
      </c>
      <c r="F236" s="19"/>
      <c r="G236" s="19">
        <f>G24</f>
        <v>0</v>
      </c>
      <c r="H236" s="19"/>
    </row>
    <row r="237" spans="2:8" x14ac:dyDescent="0.3">
      <c r="B237" s="106" t="s">
        <v>49</v>
      </c>
      <c r="C237" s="107"/>
      <c r="D237" s="107"/>
      <c r="E237" s="107"/>
      <c r="F237" s="107"/>
      <c r="G237" s="107"/>
      <c r="H237" s="107"/>
    </row>
    <row r="238" spans="2:8" x14ac:dyDescent="0.3">
      <c r="B238" s="16"/>
      <c r="C238" s="16"/>
      <c r="D238" s="32" t="s">
        <v>306</v>
      </c>
      <c r="E238" s="19">
        <f>E54</f>
        <v>6</v>
      </c>
      <c r="F238" s="19"/>
      <c r="G238" s="19">
        <f>G54</f>
        <v>0</v>
      </c>
      <c r="H238" s="19"/>
    </row>
    <row r="239" spans="2:8" x14ac:dyDescent="0.3">
      <c r="B239" s="16"/>
      <c r="C239" s="16"/>
      <c r="D239" s="32" t="s">
        <v>307</v>
      </c>
      <c r="E239" s="19">
        <f>E55</f>
        <v>4</v>
      </c>
      <c r="F239" s="19"/>
      <c r="G239" s="19">
        <f>G55</f>
        <v>0</v>
      </c>
      <c r="H239" s="19"/>
    </row>
    <row r="240" spans="2:8" x14ac:dyDescent="0.3">
      <c r="B240" s="106" t="s">
        <v>118</v>
      </c>
      <c r="C240" s="107"/>
      <c r="D240" s="107"/>
      <c r="E240" s="107"/>
      <c r="F240" s="107"/>
      <c r="G240" s="107"/>
      <c r="H240" s="107"/>
    </row>
    <row r="241" spans="2:8" x14ac:dyDescent="0.3">
      <c r="B241" s="16"/>
      <c r="C241" s="16"/>
      <c r="D241" s="32" t="s">
        <v>306</v>
      </c>
      <c r="E241" s="19">
        <f>E133</f>
        <v>19</v>
      </c>
      <c r="F241" s="19"/>
      <c r="G241" s="19">
        <f>G133</f>
        <v>0</v>
      </c>
      <c r="H241" s="19"/>
    </row>
    <row r="242" spans="2:8" x14ac:dyDescent="0.3">
      <c r="B242" s="16"/>
      <c r="C242" s="16"/>
      <c r="D242" s="32" t="s">
        <v>307</v>
      </c>
      <c r="E242" s="19">
        <f>E134</f>
        <v>8</v>
      </c>
      <c r="F242" s="19"/>
      <c r="G242" s="19">
        <f>G134</f>
        <v>0</v>
      </c>
      <c r="H242" s="19"/>
    </row>
    <row r="243" spans="2:8" x14ac:dyDescent="0.3">
      <c r="B243" s="106" t="s">
        <v>308</v>
      </c>
      <c r="C243" s="107"/>
      <c r="D243" s="107"/>
      <c r="E243" s="107"/>
      <c r="F243" s="107"/>
      <c r="G243" s="107"/>
      <c r="H243" s="107"/>
    </row>
    <row r="244" spans="2:8" x14ac:dyDescent="0.3">
      <c r="B244" s="16"/>
      <c r="C244" s="16"/>
      <c r="D244" s="32" t="s">
        <v>306</v>
      </c>
      <c r="E244" s="1">
        <f>E196</f>
        <v>17</v>
      </c>
      <c r="F244" s="19"/>
      <c r="G244" s="19">
        <f>G196</f>
        <v>0</v>
      </c>
      <c r="H244" s="19"/>
    </row>
    <row r="245" spans="2:8" x14ac:dyDescent="0.3">
      <c r="B245" s="16"/>
      <c r="C245" s="16"/>
      <c r="D245" s="32" t="s">
        <v>307</v>
      </c>
      <c r="E245" s="1">
        <f>E197</f>
        <v>15</v>
      </c>
      <c r="F245" s="19"/>
      <c r="G245" s="19">
        <f>G197</f>
        <v>0</v>
      </c>
      <c r="H245" s="19"/>
    </row>
    <row r="246" spans="2:8" x14ac:dyDescent="0.3">
      <c r="B246" s="106" t="s">
        <v>445</v>
      </c>
      <c r="C246" s="107"/>
      <c r="D246" s="107"/>
      <c r="E246" s="107"/>
      <c r="F246" s="107"/>
      <c r="G246" s="107"/>
      <c r="H246" s="107"/>
    </row>
    <row r="247" spans="2:8" x14ac:dyDescent="0.3">
      <c r="B247" s="16"/>
      <c r="C247" s="16"/>
      <c r="D247" s="32" t="s">
        <v>306</v>
      </c>
      <c r="E247" s="19">
        <f>E228</f>
        <v>5</v>
      </c>
      <c r="F247" s="19"/>
      <c r="G247" s="19">
        <f>G228</f>
        <v>0</v>
      </c>
      <c r="H247" s="19"/>
    </row>
    <row r="248" spans="2:8" x14ac:dyDescent="0.3">
      <c r="B248" s="16"/>
      <c r="C248" s="16"/>
      <c r="D248" s="32" t="s">
        <v>307</v>
      </c>
      <c r="E248" s="19">
        <f>E229</f>
        <v>6</v>
      </c>
      <c r="F248" s="19"/>
      <c r="G248" s="19">
        <f>G229</f>
        <v>0</v>
      </c>
      <c r="H248" s="19"/>
    </row>
    <row r="249" spans="2:8" x14ac:dyDescent="0.3">
      <c r="B249" s="30" t="s">
        <v>497</v>
      </c>
      <c r="C249" s="30"/>
      <c r="D249" s="30"/>
      <c r="E249" s="30"/>
      <c r="F249" s="30"/>
      <c r="G249" s="30"/>
      <c r="H249" s="30"/>
    </row>
    <row r="250" spans="2:8" x14ac:dyDescent="0.3">
      <c r="B250" s="16"/>
      <c r="C250" s="16"/>
      <c r="D250" s="32" t="s">
        <v>306</v>
      </c>
      <c r="E250" s="19">
        <f>E235+E238+E241+E244+E247</f>
        <v>47</v>
      </c>
      <c r="F250" s="19"/>
      <c r="G250" s="19">
        <f>G235+G238+G241+G244+G247</f>
        <v>0</v>
      </c>
      <c r="H250" s="19"/>
    </row>
    <row r="251" spans="2:8" x14ac:dyDescent="0.3">
      <c r="B251" s="16"/>
      <c r="C251" s="16"/>
      <c r="D251" s="32" t="s">
        <v>307</v>
      </c>
      <c r="E251" s="19">
        <f>E236+E239+E242+E245+E248</f>
        <v>39</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498</v>
      </c>
      <c r="E254" s="73">
        <v>10</v>
      </c>
      <c r="F254" s="16"/>
      <c r="G254" s="19">
        <f>G250</f>
        <v>0</v>
      </c>
      <c r="H254" s="16"/>
    </row>
    <row r="255" spans="2:8" x14ac:dyDescent="0.3">
      <c r="B255" s="16"/>
      <c r="C255" s="16"/>
      <c r="D255" s="16" t="s">
        <v>499</v>
      </c>
      <c r="E255" s="73">
        <f>E251+E254</f>
        <v>49</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31">
    <mergeCell ref="C116:H116"/>
    <mergeCell ref="B18:H18"/>
    <mergeCell ref="C29:H29"/>
    <mergeCell ref="C34:H34"/>
    <mergeCell ref="C39:H39"/>
    <mergeCell ref="C47:H47"/>
    <mergeCell ref="C49:H49"/>
    <mergeCell ref="C51:H51"/>
    <mergeCell ref="C60:H60"/>
    <mergeCell ref="C70:H70"/>
    <mergeCell ref="C85:H85"/>
    <mergeCell ref="C94:H94"/>
    <mergeCell ref="C205:H205"/>
    <mergeCell ref="C122:H122"/>
    <mergeCell ref="C139:H139"/>
    <mergeCell ref="C144:H144"/>
    <mergeCell ref="C151:H151"/>
    <mergeCell ref="C161:H161"/>
    <mergeCell ref="C165:H165"/>
    <mergeCell ref="C171:H171"/>
    <mergeCell ref="C176:H176"/>
    <mergeCell ref="C181:H181"/>
    <mergeCell ref="C186:H186"/>
    <mergeCell ref="C202:H202"/>
    <mergeCell ref="B246:H246"/>
    <mergeCell ref="C210:H210"/>
    <mergeCell ref="C220:H220"/>
    <mergeCell ref="B234:H234"/>
    <mergeCell ref="B237:H237"/>
    <mergeCell ref="B240:H240"/>
    <mergeCell ref="B243:H243"/>
  </mergeCells>
  <conditionalFormatting sqref="G24:G25">
    <cfRule type="cellIs" dxfId="21" priority="21" operator="lessThan">
      <formula>$E$24</formula>
    </cfRule>
  </conditionalFormatting>
  <conditionalFormatting sqref="G55">
    <cfRule type="cellIs" dxfId="20" priority="20" operator="lessThan">
      <formula>$E$55</formula>
    </cfRule>
  </conditionalFormatting>
  <conditionalFormatting sqref="G236">
    <cfRule type="cellIs" dxfId="19" priority="19" operator="lessThan">
      <formula>$E$236</formula>
    </cfRule>
  </conditionalFormatting>
  <conditionalFormatting sqref="G239">
    <cfRule type="cellIs" dxfId="18" priority="18" operator="lessThan">
      <formula>$E$239</formula>
    </cfRule>
  </conditionalFormatting>
  <conditionalFormatting sqref="G242">
    <cfRule type="cellIs" dxfId="17" priority="17" operator="lessThan">
      <formula>$E$242</formula>
    </cfRule>
  </conditionalFormatting>
  <conditionalFormatting sqref="G245">
    <cfRule type="cellIs" dxfId="16" priority="16" operator="lessThan">
      <formula>$E$245</formula>
    </cfRule>
  </conditionalFormatting>
  <conditionalFormatting sqref="G248">
    <cfRule type="cellIs" dxfId="15" priority="15" operator="lessThan">
      <formula>$E$248</formula>
    </cfRule>
  </conditionalFormatting>
  <conditionalFormatting sqref="G254:G255 G134">
    <cfRule type="cellIs" dxfId="14" priority="14" operator="lessThan">
      <formula>$E134</formula>
    </cfRule>
  </conditionalFormatting>
  <conditionalFormatting sqref="G251">
    <cfRule type="cellIs" dxfId="13" priority="13" operator="lessThan">
      <formula>$E$251</formula>
    </cfRule>
  </conditionalFormatting>
  <conditionalFormatting sqref="G229">
    <cfRule type="cellIs" dxfId="12" priority="12" operator="lessThan">
      <formula>$E$229</formula>
    </cfRule>
  </conditionalFormatting>
  <conditionalFormatting sqref="G197">
    <cfRule type="cellIs" dxfId="11" priority="11" operator="lessThan">
      <formula>$E197</formula>
    </cfRule>
  </conditionalFormatting>
  <conditionalFormatting sqref="H30:H32 H35:H38 H48 H50 H52 H61:H68 H86:H92 H95:H114 H117:H120 H141:H142 H152:H159 H162:H163 H172:H174 H177:H179 H182:H184 H188:H194 H203 H206:H208 H212:H218 H221:H226 H9:H16 H19:H21 H71:H74 H79:H83 H145:H149 H123:H131 H166:H169 H40:H45">
    <cfRule type="cellIs" dxfId="10" priority="9" operator="equal">
      <formula>"Niet voldaan"</formula>
    </cfRule>
    <cfRule type="cellIs" dxfId="9" priority="10" operator="equal">
      <formula>"Niet ingevuld"</formula>
    </cfRule>
  </conditionalFormatting>
  <conditionalFormatting sqref="H75:H78">
    <cfRule type="cellIs" dxfId="8" priority="8" operator="equal">
      <formula>"Niet voldaan"</formula>
    </cfRule>
  </conditionalFormatting>
  <conditionalFormatting sqref="H75:H78">
    <cfRule type="cellIs" dxfId="7" priority="7" operator="equal">
      <formula>"Niet ingevuld"</formula>
    </cfRule>
  </conditionalFormatting>
  <conditionalFormatting sqref="H140">
    <cfRule type="cellIs" dxfId="6" priority="5" operator="equal">
      <formula>"Niet voldaan"</formula>
    </cfRule>
    <cfRule type="cellIs" dxfId="5" priority="6" operator="equal">
      <formula>"Niet ingevuld"</formula>
    </cfRule>
  </conditionalFormatting>
  <conditionalFormatting sqref="H187">
    <cfRule type="cellIs" dxfId="4" priority="3" operator="equal">
      <formula>"Niet voldaan"</formula>
    </cfRule>
    <cfRule type="cellIs" dxfId="3" priority="4" operator="equal">
      <formula>"Niet ingevuld"</formula>
    </cfRule>
  </conditionalFormatting>
  <conditionalFormatting sqref="H211">
    <cfRule type="cellIs" dxfId="2" priority="1" operator="equal">
      <formula>"Niet voldaan"</formula>
    </cfRule>
    <cfRule type="cellIs" dxfId="1" priority="2" operator="equal">
      <formula>"Niet ingevuld"</formula>
    </cfRule>
  </conditionalFormatting>
  <pageMargins left="0.7" right="0.7" top="0.75" bottom="0.75" header="0.3" footer="0.3"/>
  <pageSetup paperSize="9" scale="6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F56EF-41BC-4F07-9F9D-CBE288F50F97}">
  <sheetPr codeName="Blad2"/>
  <dimension ref="B2:U563"/>
  <sheetViews>
    <sheetView topLeftCell="A157" zoomScaleNormal="100" workbookViewId="0">
      <selection activeCell="H65" sqref="H65"/>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641</v>
      </c>
      <c r="C2" s="80" t="s">
        <v>642</v>
      </c>
      <c r="G2" s="80" t="s">
        <v>626</v>
      </c>
      <c r="H2" s="80" t="s">
        <v>627</v>
      </c>
      <c r="O2" s="75"/>
      <c r="P2" s="76"/>
      <c r="Q2" s="76"/>
      <c r="R2" s="76"/>
      <c r="S2" s="76"/>
      <c r="T2" s="76"/>
      <c r="U2" s="76"/>
    </row>
    <row r="3" spans="2:21" x14ac:dyDescent="0.3">
      <c r="C3" s="81" t="b">
        <v>0</v>
      </c>
      <c r="G3" s="81" t="s">
        <v>99</v>
      </c>
      <c r="H3" s="81" t="b">
        <f>VLOOKUP(G3,$B$51:$C$645,2,FALSE)</f>
        <v>0</v>
      </c>
      <c r="L3" s="79"/>
      <c r="O3" s="77"/>
      <c r="R3" s="78"/>
      <c r="S3" s="79"/>
      <c r="U3" s="79"/>
    </row>
    <row r="4" spans="2:21" x14ac:dyDescent="0.3">
      <c r="B4" s="81" t="s">
        <v>22</v>
      </c>
      <c r="C4" s="81" t="b">
        <v>1</v>
      </c>
      <c r="G4" s="81" t="s">
        <v>100</v>
      </c>
      <c r="H4" s="81" t="b">
        <f t="shared" ref="H4:H24" si="0">VLOOKUP(G4,$B$51:$C$645,2,FALSE)</f>
        <v>0</v>
      </c>
      <c r="O4" s="77"/>
      <c r="R4" s="78"/>
      <c r="U4" s="79"/>
    </row>
    <row r="5" spans="2:21" x14ac:dyDescent="0.3">
      <c r="B5" s="81" t="s">
        <v>22</v>
      </c>
      <c r="C5" s="81" t="b">
        <v>0</v>
      </c>
      <c r="G5" s="81" t="s">
        <v>101</v>
      </c>
      <c r="H5" s="81" t="b">
        <f t="shared" si="0"/>
        <v>0</v>
      </c>
      <c r="O5" s="77"/>
      <c r="R5" s="78"/>
      <c r="U5" s="79"/>
    </row>
    <row r="6" spans="2:21" x14ac:dyDescent="0.3">
      <c r="B6" s="81" t="s">
        <v>26</v>
      </c>
      <c r="C6" s="81" t="b">
        <v>0</v>
      </c>
      <c r="G6" s="81" t="s">
        <v>102</v>
      </c>
      <c r="H6" s="81" t="b">
        <f t="shared" si="0"/>
        <v>0</v>
      </c>
      <c r="O6" s="77"/>
      <c r="U6" s="79"/>
    </row>
    <row r="7" spans="2:21" x14ac:dyDescent="0.3">
      <c r="B7" s="81" t="s">
        <v>35</v>
      </c>
      <c r="C7" s="81" t="b">
        <v>0</v>
      </c>
      <c r="G7" s="81" t="s">
        <v>103</v>
      </c>
      <c r="H7" s="81" t="b">
        <f t="shared" si="0"/>
        <v>0</v>
      </c>
      <c r="O7" s="77"/>
      <c r="U7" s="79"/>
    </row>
    <row r="8" spans="2:21" x14ac:dyDescent="0.3">
      <c r="B8" s="81" t="s">
        <v>73</v>
      </c>
      <c r="C8" s="81" t="b">
        <v>0</v>
      </c>
      <c r="G8" s="81" t="s">
        <v>104</v>
      </c>
      <c r="H8" s="81" t="b">
        <f t="shared" si="0"/>
        <v>0</v>
      </c>
      <c r="O8" s="77"/>
      <c r="U8" s="79"/>
    </row>
    <row r="9" spans="2:21" x14ac:dyDescent="0.3">
      <c r="B9" s="81" t="s">
        <v>95</v>
      </c>
      <c r="C9" s="81" t="b">
        <v>0</v>
      </c>
      <c r="G9" s="81" t="s">
        <v>108</v>
      </c>
      <c r="H9" s="81" t="b">
        <f t="shared" si="0"/>
        <v>0</v>
      </c>
      <c r="O9" s="77"/>
      <c r="U9" s="79"/>
    </row>
    <row r="10" spans="2:21" x14ac:dyDescent="0.3">
      <c r="B10" s="81" t="s">
        <v>105</v>
      </c>
      <c r="C10" s="81" t="b">
        <v>0</v>
      </c>
      <c r="G10" s="81" t="s">
        <v>109</v>
      </c>
      <c r="H10" s="81" t="b">
        <f t="shared" si="0"/>
        <v>0</v>
      </c>
      <c r="O10" s="77"/>
      <c r="U10" s="79"/>
    </row>
    <row r="11" spans="2:21" x14ac:dyDescent="0.3">
      <c r="B11" s="81" t="s">
        <v>111</v>
      </c>
      <c r="C11" s="81" t="b">
        <v>0</v>
      </c>
      <c r="G11" s="81" t="s">
        <v>110</v>
      </c>
      <c r="H11" s="81" t="b">
        <f t="shared" si="0"/>
        <v>0</v>
      </c>
      <c r="O11" s="77"/>
      <c r="U11" s="79"/>
    </row>
    <row r="12" spans="2:21" x14ac:dyDescent="0.3">
      <c r="B12" s="81" t="s">
        <v>261</v>
      </c>
      <c r="C12" s="81" t="b">
        <v>0</v>
      </c>
      <c r="G12" s="81" t="s">
        <v>124</v>
      </c>
      <c r="H12" s="81" t="b">
        <f t="shared" si="0"/>
        <v>0</v>
      </c>
      <c r="O12" s="77"/>
      <c r="U12" s="79"/>
    </row>
    <row r="13" spans="2:21" x14ac:dyDescent="0.3">
      <c r="B13" s="81" t="s">
        <v>71</v>
      </c>
      <c r="C13" s="81" t="b">
        <v>0</v>
      </c>
      <c r="G13" s="81" t="s">
        <v>126</v>
      </c>
      <c r="H13" s="81" t="b">
        <f t="shared" si="0"/>
        <v>0</v>
      </c>
      <c r="O13" s="77"/>
      <c r="U13" s="79"/>
    </row>
    <row r="14" spans="2:21" x14ac:dyDescent="0.3">
      <c r="B14" s="81" t="s">
        <v>75</v>
      </c>
      <c r="C14" s="81" t="b">
        <v>0</v>
      </c>
      <c r="G14" s="81" t="s">
        <v>128</v>
      </c>
      <c r="H14" s="81" t="b">
        <f t="shared" si="0"/>
        <v>0</v>
      </c>
      <c r="O14" s="77"/>
      <c r="U14" s="79"/>
    </row>
    <row r="15" spans="2:21" x14ac:dyDescent="0.3">
      <c r="C15" s="81" t="b">
        <v>0</v>
      </c>
      <c r="G15" s="81" t="s">
        <v>130</v>
      </c>
      <c r="H15" s="81" t="b">
        <f t="shared" si="0"/>
        <v>0</v>
      </c>
      <c r="O15" s="77"/>
      <c r="U15" s="79"/>
    </row>
    <row r="16" spans="2:21" x14ac:dyDescent="0.3">
      <c r="B16" s="81" t="s">
        <v>50</v>
      </c>
      <c r="C16" s="81" t="b">
        <v>0</v>
      </c>
      <c r="G16" s="81" t="s">
        <v>132</v>
      </c>
      <c r="H16" s="81" t="b">
        <f t="shared" si="0"/>
        <v>0</v>
      </c>
      <c r="O16" s="77"/>
      <c r="U16" s="79"/>
    </row>
    <row r="17" spans="2:21" x14ac:dyDescent="0.3">
      <c r="B17" s="81" t="s">
        <v>214</v>
      </c>
      <c r="C17" s="81" t="b">
        <v>0</v>
      </c>
      <c r="G17" s="81" t="s">
        <v>134</v>
      </c>
      <c r="H17" s="81" t="b">
        <f t="shared" si="0"/>
        <v>0</v>
      </c>
      <c r="O17" s="77"/>
      <c r="U17" s="79"/>
    </row>
    <row r="18" spans="2:21" x14ac:dyDescent="0.3">
      <c r="B18" s="81" t="s">
        <v>241</v>
      </c>
      <c r="C18" s="81" t="b">
        <v>0</v>
      </c>
      <c r="G18" s="81" t="s">
        <v>136</v>
      </c>
      <c r="H18" s="81" t="b">
        <f t="shared" si="0"/>
        <v>0</v>
      </c>
      <c r="O18" s="77"/>
      <c r="U18" s="79"/>
    </row>
    <row r="19" spans="2:21" x14ac:dyDescent="0.3">
      <c r="B19" s="81" t="s">
        <v>239</v>
      </c>
      <c r="C19" s="81" t="b">
        <v>0</v>
      </c>
      <c r="G19" s="81" t="s">
        <v>576</v>
      </c>
      <c r="H19" s="81" t="b">
        <f t="shared" si="0"/>
        <v>0</v>
      </c>
      <c r="O19" s="77"/>
      <c r="U19" s="79"/>
    </row>
    <row r="20" spans="2:21" x14ac:dyDescent="0.3">
      <c r="B20" s="81" t="s">
        <v>253</v>
      </c>
      <c r="C20" s="81" t="b">
        <v>0</v>
      </c>
      <c r="G20" s="81" t="s">
        <v>577</v>
      </c>
      <c r="H20" s="81" t="b">
        <f t="shared" si="0"/>
        <v>0</v>
      </c>
      <c r="O20" s="77"/>
      <c r="U20" s="79"/>
    </row>
    <row r="21" spans="2:21" x14ac:dyDescent="0.3">
      <c r="B21" s="81" t="s">
        <v>210</v>
      </c>
      <c r="C21" s="81" t="b">
        <v>0</v>
      </c>
      <c r="G21" s="81" t="s">
        <v>144</v>
      </c>
      <c r="H21" s="81" t="b">
        <f t="shared" si="0"/>
        <v>0</v>
      </c>
      <c r="O21" s="77"/>
      <c r="U21" s="79"/>
    </row>
    <row r="22" spans="2:21" x14ac:dyDescent="0.3">
      <c r="B22" s="81" t="s">
        <v>378</v>
      </c>
      <c r="C22" s="81" t="b">
        <v>0</v>
      </c>
      <c r="G22" s="81" t="s">
        <v>703</v>
      </c>
      <c r="H22" s="81" t="str">
        <f t="shared" si="0"/>
        <v>Kies een item.</v>
      </c>
      <c r="O22" s="77"/>
      <c r="U22" s="79"/>
    </row>
    <row r="23" spans="2:21" x14ac:dyDescent="0.3">
      <c r="B23" s="81" t="s">
        <v>408</v>
      </c>
      <c r="C23" s="81" t="b">
        <v>0</v>
      </c>
      <c r="G23" s="81" t="s">
        <v>704</v>
      </c>
      <c r="H23" s="81" t="str">
        <f t="shared" si="0"/>
        <v>Kies een item.</v>
      </c>
      <c r="O23" s="77"/>
      <c r="U23" s="79"/>
    </row>
    <row r="24" spans="2:21" x14ac:dyDescent="0.3">
      <c r="B24" s="81" t="s">
        <v>410</v>
      </c>
      <c r="C24" s="81" t="b">
        <v>0</v>
      </c>
      <c r="G24" s="81" t="s">
        <v>705</v>
      </c>
      <c r="H24" s="81" t="str">
        <f t="shared" si="0"/>
        <v>Kies een item.</v>
      </c>
      <c r="O24" s="77"/>
      <c r="U24" s="79"/>
    </row>
    <row r="25" spans="2:21" x14ac:dyDescent="0.3">
      <c r="B25" s="81" t="s">
        <v>412</v>
      </c>
      <c r="C25" s="81" t="b">
        <v>0</v>
      </c>
      <c r="G25" s="81" t="s">
        <v>157</v>
      </c>
      <c r="H25" s="81" t="b">
        <f>VLOOKUP(G25,$B$51:$C$645,2,FALSE)</f>
        <v>0</v>
      </c>
      <c r="O25" s="77"/>
      <c r="U25" s="79"/>
    </row>
    <row r="26" spans="2:21" x14ac:dyDescent="0.3">
      <c r="B26" s="81" t="s">
        <v>222</v>
      </c>
      <c r="C26" s="81" t="b">
        <v>0</v>
      </c>
      <c r="G26" s="81" t="s">
        <v>706</v>
      </c>
      <c r="H26" s="81" t="str">
        <f>VLOOKUP(G26,$B$51:$C$645,2,FALSE)</f>
        <v>Kies een item.</v>
      </c>
      <c r="O26" s="77"/>
      <c r="U26" s="79"/>
    </row>
    <row r="27" spans="2:21" x14ac:dyDescent="0.3">
      <c r="B27" s="81" t="s">
        <v>163</v>
      </c>
      <c r="C27" s="81" t="b">
        <v>0</v>
      </c>
      <c r="G27" s="81" t="s">
        <v>707</v>
      </c>
      <c r="H27" s="81" t="str">
        <f t="shared" ref="H27:H28" si="1">VLOOKUP(G27,$B$51:$C$645,2,FALSE)</f>
        <v>Kies een item.</v>
      </c>
      <c r="O27" s="77"/>
      <c r="U27" s="79"/>
    </row>
    <row r="28" spans="2:21" x14ac:dyDescent="0.3">
      <c r="B28" s="81" t="s">
        <v>320</v>
      </c>
      <c r="C28" s="81" t="b">
        <v>0</v>
      </c>
      <c r="G28" s="81" t="s">
        <v>708</v>
      </c>
      <c r="H28" s="81" t="str">
        <f t="shared" si="1"/>
        <v>Kies een item.</v>
      </c>
      <c r="O28" s="77"/>
      <c r="U28" s="79"/>
    </row>
    <row r="29" spans="2:21" x14ac:dyDescent="0.3">
      <c r="B29" s="81" t="s">
        <v>140</v>
      </c>
      <c r="C29" s="81" t="b">
        <v>0</v>
      </c>
      <c r="G29" s="81" t="s">
        <v>263</v>
      </c>
      <c r="H29" s="81" t="b">
        <f t="shared" ref="H29:H56" si="2">VLOOKUP(G29,$B$51:$C$645,2,FALSE)</f>
        <v>0</v>
      </c>
      <c r="O29" s="77"/>
      <c r="U29" s="79"/>
    </row>
    <row r="30" spans="2:21" x14ac:dyDescent="0.3">
      <c r="B30" s="81" t="s">
        <v>200</v>
      </c>
      <c r="C30" s="81" t="b">
        <v>0</v>
      </c>
      <c r="G30" s="81" t="s">
        <v>268</v>
      </c>
      <c r="H30" s="81" t="b">
        <f t="shared" si="2"/>
        <v>0</v>
      </c>
      <c r="O30" s="77"/>
      <c r="U30" s="79"/>
    </row>
    <row r="31" spans="2:21" x14ac:dyDescent="0.3">
      <c r="B31" s="81" t="s">
        <v>243</v>
      </c>
      <c r="C31" s="81" t="b">
        <v>0</v>
      </c>
      <c r="G31" s="81" t="s">
        <v>269</v>
      </c>
      <c r="H31" s="81" t="b">
        <f t="shared" si="2"/>
        <v>0</v>
      </c>
      <c r="O31" s="77"/>
      <c r="U31" s="79"/>
    </row>
    <row r="32" spans="2:21" x14ac:dyDescent="0.3">
      <c r="B32" s="81" t="s">
        <v>119</v>
      </c>
      <c r="C32" s="81" t="b">
        <v>0</v>
      </c>
      <c r="G32" s="81" t="s">
        <v>270</v>
      </c>
      <c r="H32" s="81" t="b">
        <f t="shared" si="2"/>
        <v>0</v>
      </c>
      <c r="O32" s="77"/>
      <c r="U32" s="79"/>
    </row>
    <row r="33" spans="2:21" x14ac:dyDescent="0.3">
      <c r="B33" s="81" t="s">
        <v>367</v>
      </c>
      <c r="C33" s="81" t="b">
        <v>0</v>
      </c>
      <c r="G33" s="81" t="s">
        <v>271</v>
      </c>
      <c r="H33" s="81" t="b">
        <f t="shared" si="2"/>
        <v>0</v>
      </c>
      <c r="O33" s="77"/>
      <c r="U33" s="79"/>
    </row>
    <row r="34" spans="2:21" x14ac:dyDescent="0.3">
      <c r="B34" s="81" t="s">
        <v>325</v>
      </c>
      <c r="C34" s="81" t="b">
        <v>0</v>
      </c>
      <c r="G34" s="81" t="s">
        <v>273</v>
      </c>
      <c r="H34" s="81" t="b">
        <f t="shared" si="2"/>
        <v>0</v>
      </c>
      <c r="O34" s="77"/>
      <c r="U34" s="79"/>
    </row>
    <row r="35" spans="2:21" x14ac:dyDescent="0.3">
      <c r="B35" s="81" t="s">
        <v>463</v>
      </c>
      <c r="C35" s="81" t="b">
        <v>0</v>
      </c>
      <c r="G35" s="81" t="s">
        <v>580</v>
      </c>
      <c r="H35" s="81" t="b">
        <f t="shared" si="2"/>
        <v>0</v>
      </c>
      <c r="O35" s="77"/>
      <c r="U35" s="79"/>
    </row>
    <row r="36" spans="2:21" x14ac:dyDescent="0.3">
      <c r="B36" s="81" t="s">
        <v>228</v>
      </c>
      <c r="C36" s="81" t="b">
        <v>0</v>
      </c>
      <c r="G36" s="81" t="s">
        <v>581</v>
      </c>
      <c r="H36" s="81" t="str">
        <f t="shared" si="2"/>
        <v>Klik of tik om tekst in te voeren.</v>
      </c>
      <c r="O36" s="77"/>
      <c r="U36" s="79"/>
    </row>
    <row r="37" spans="2:21" x14ac:dyDescent="0.3">
      <c r="B37" s="81" t="s">
        <v>245</v>
      </c>
      <c r="C37" s="81" t="b">
        <v>0</v>
      </c>
      <c r="G37" s="81" t="s">
        <v>582</v>
      </c>
      <c r="H37" s="81" t="str">
        <f t="shared" si="2"/>
        <v>Klik of tik om tekst in te voeren.</v>
      </c>
      <c r="O37" s="77"/>
      <c r="U37" s="79"/>
    </row>
    <row r="38" spans="2:21" x14ac:dyDescent="0.3">
      <c r="B38" s="81" t="s">
        <v>311</v>
      </c>
      <c r="C38" s="81" t="b">
        <v>0</v>
      </c>
      <c r="G38" s="81" t="s">
        <v>583</v>
      </c>
      <c r="H38" s="81" t="str">
        <f t="shared" si="2"/>
        <v>Kies een item.</v>
      </c>
    </row>
    <row r="39" spans="2:21" x14ac:dyDescent="0.3">
      <c r="B39" s="81" t="s">
        <v>315</v>
      </c>
      <c r="C39" s="81" t="b">
        <v>0</v>
      </c>
      <c r="G39" s="81" t="s">
        <v>584</v>
      </c>
      <c r="H39" s="81" t="b">
        <f t="shared" si="2"/>
        <v>0</v>
      </c>
    </row>
    <row r="40" spans="2:21" x14ac:dyDescent="0.3">
      <c r="B40" s="81" t="s">
        <v>189</v>
      </c>
      <c r="C40" s="81" t="b">
        <v>0</v>
      </c>
      <c r="G40" s="81" t="s">
        <v>585</v>
      </c>
      <c r="H40" s="81" t="str">
        <f t="shared" si="2"/>
        <v>Kies een item.</v>
      </c>
    </row>
    <row r="41" spans="2:21" x14ac:dyDescent="0.3">
      <c r="B41" s="81" t="s">
        <v>195</v>
      </c>
      <c r="C41" s="81" t="b">
        <v>0</v>
      </c>
      <c r="G41" s="81" t="s">
        <v>586</v>
      </c>
      <c r="H41" s="81" t="b">
        <f t="shared" si="2"/>
        <v>0</v>
      </c>
    </row>
    <row r="42" spans="2:21" x14ac:dyDescent="0.3">
      <c r="B42" s="81" t="s">
        <v>277</v>
      </c>
      <c r="C42" s="81" t="b">
        <v>0</v>
      </c>
      <c r="G42" s="81" t="s">
        <v>587</v>
      </c>
      <c r="H42" s="81" t="str">
        <f t="shared" si="2"/>
        <v>Kies een item.</v>
      </c>
    </row>
    <row r="43" spans="2:21" x14ac:dyDescent="0.3">
      <c r="B43" s="81" t="s">
        <v>303</v>
      </c>
      <c r="C43" s="81" t="b">
        <v>0</v>
      </c>
      <c r="G43" s="81" t="s">
        <v>588</v>
      </c>
      <c r="H43" s="81" t="b">
        <f t="shared" si="2"/>
        <v>0</v>
      </c>
    </row>
    <row r="44" spans="2:21" x14ac:dyDescent="0.3">
      <c r="B44" s="81" t="s">
        <v>414</v>
      </c>
      <c r="C44" s="81" t="b">
        <v>0</v>
      </c>
      <c r="G44" s="81" t="s">
        <v>589</v>
      </c>
      <c r="H44" s="81" t="str">
        <f t="shared" si="2"/>
        <v>Kies een item.</v>
      </c>
    </row>
    <row r="45" spans="2:21" x14ac:dyDescent="0.3">
      <c r="B45" s="81" t="s">
        <v>182</v>
      </c>
      <c r="C45" s="81" t="b">
        <v>0</v>
      </c>
      <c r="G45" s="81" t="s">
        <v>678</v>
      </c>
      <c r="H45" s="81" t="b">
        <f t="shared" si="2"/>
        <v>1</v>
      </c>
    </row>
    <row r="46" spans="2:21" x14ac:dyDescent="0.3">
      <c r="B46" s="81" t="s">
        <v>392</v>
      </c>
      <c r="C46" s="81" t="b">
        <v>0</v>
      </c>
      <c r="G46" s="81" t="s">
        <v>590</v>
      </c>
      <c r="H46" s="81" t="str">
        <f t="shared" si="2"/>
        <v>Kies een item.</v>
      </c>
    </row>
    <row r="47" spans="2:21" x14ac:dyDescent="0.3">
      <c r="B47" s="81" t="s">
        <v>358</v>
      </c>
      <c r="C47" s="81" t="b">
        <v>0</v>
      </c>
      <c r="G47" s="81" t="s">
        <v>591</v>
      </c>
      <c r="H47" s="81" t="b">
        <f t="shared" si="2"/>
        <v>0</v>
      </c>
    </row>
    <row r="48" spans="2:21" x14ac:dyDescent="0.3">
      <c r="B48" s="81" t="s">
        <v>340</v>
      </c>
      <c r="C48" s="81" t="b">
        <v>0</v>
      </c>
      <c r="G48" s="81" t="s">
        <v>592</v>
      </c>
      <c r="H48" s="81" t="str">
        <f t="shared" si="2"/>
        <v>Kies een item.</v>
      </c>
    </row>
    <row r="49" spans="2:8" x14ac:dyDescent="0.3">
      <c r="B49" s="81" t="s">
        <v>448</v>
      </c>
      <c r="C49" s="81" t="b">
        <v>0</v>
      </c>
      <c r="G49" s="81" t="s">
        <v>593</v>
      </c>
      <c r="H49" s="81" t="b">
        <f t="shared" si="2"/>
        <v>0</v>
      </c>
    </row>
    <row r="50" spans="2:8" x14ac:dyDescent="0.3">
      <c r="B50" s="81" t="s">
        <v>480</v>
      </c>
      <c r="C50" s="81" t="b">
        <v>0</v>
      </c>
      <c r="G50" s="81" t="s">
        <v>331</v>
      </c>
      <c r="H50" s="81" t="b">
        <f t="shared" si="2"/>
        <v>0</v>
      </c>
    </row>
    <row r="51" spans="2:8" x14ac:dyDescent="0.3">
      <c r="B51" s="81" t="s">
        <v>22</v>
      </c>
      <c r="C51" s="81" t="b">
        <v>0</v>
      </c>
      <c r="G51" s="81" t="s">
        <v>332</v>
      </c>
      <c r="H51" s="81" t="b">
        <f t="shared" si="2"/>
        <v>0</v>
      </c>
    </row>
    <row r="52" spans="2:8" x14ac:dyDescent="0.3">
      <c r="B52" s="81" t="s">
        <v>500</v>
      </c>
      <c r="C52" s="81" t="b">
        <v>0</v>
      </c>
      <c r="G52" s="81" t="s">
        <v>333</v>
      </c>
      <c r="H52" s="81" t="b">
        <f t="shared" si="2"/>
        <v>0</v>
      </c>
    </row>
    <row r="53" spans="2:8" x14ac:dyDescent="0.3">
      <c r="B53" s="81" t="s">
        <v>501</v>
      </c>
      <c r="C53" s="81" t="b">
        <v>0</v>
      </c>
      <c r="G53" s="81" t="s">
        <v>334</v>
      </c>
      <c r="H53" s="81" t="b">
        <f t="shared" si="2"/>
        <v>0</v>
      </c>
    </row>
    <row r="54" spans="2:8" x14ac:dyDescent="0.3">
      <c r="B54" s="81" t="s">
        <v>502</v>
      </c>
      <c r="C54" s="81" t="b">
        <v>0</v>
      </c>
      <c r="G54" s="81" t="s">
        <v>336</v>
      </c>
      <c r="H54" s="81" t="b">
        <f t="shared" si="2"/>
        <v>0</v>
      </c>
    </row>
    <row r="55" spans="2:8" x14ac:dyDescent="0.3">
      <c r="B55" s="81" t="s">
        <v>26</v>
      </c>
      <c r="C55" s="81" t="b">
        <v>0</v>
      </c>
      <c r="G55" s="81" t="s">
        <v>338</v>
      </c>
      <c r="H55" s="81" t="b">
        <f t="shared" si="2"/>
        <v>0</v>
      </c>
    </row>
    <row r="56" spans="2:8" x14ac:dyDescent="0.3">
      <c r="B56" s="81" t="s">
        <v>35</v>
      </c>
      <c r="C56" s="81" t="b">
        <v>0</v>
      </c>
      <c r="G56" s="81" t="s">
        <v>594</v>
      </c>
      <c r="H56" s="81" t="str">
        <f t="shared" si="2"/>
        <v>Kies een item.</v>
      </c>
    </row>
    <row r="57" spans="2:8" x14ac:dyDescent="0.3">
      <c r="C57" s="81" t="b">
        <v>0</v>
      </c>
      <c r="G57" s="81" t="s">
        <v>709</v>
      </c>
      <c r="H57" s="81" t="str">
        <f t="shared" ref="H57" si="3">VLOOKUP(G57,$B$51:$C$645,2,FALSE)</f>
        <v>Kies een item.</v>
      </c>
    </row>
    <row r="58" spans="2:8" x14ac:dyDescent="0.3">
      <c r="B58" s="81" t="s">
        <v>40</v>
      </c>
      <c r="C58" s="81" t="b">
        <v>0</v>
      </c>
      <c r="G58" s="81" t="s">
        <v>634</v>
      </c>
      <c r="H58" s="81" t="str">
        <f t="shared" ref="H58:H72" si="4">VLOOKUP(G58,$B$51:$C$645,2,FALSE)</f>
        <v>Kies een item.</v>
      </c>
    </row>
    <row r="59" spans="2:8" x14ac:dyDescent="0.3">
      <c r="B59" s="81" t="s">
        <v>503</v>
      </c>
      <c r="C59" s="81" t="b">
        <v>0</v>
      </c>
      <c r="G59" s="81" t="s">
        <v>635</v>
      </c>
      <c r="H59" s="81" t="str">
        <f t="shared" si="4"/>
        <v>Kies een item.</v>
      </c>
    </row>
    <row r="60" spans="2:8" x14ac:dyDescent="0.3">
      <c r="B60" s="81" t="s">
        <v>504</v>
      </c>
      <c r="C60" s="81" t="b">
        <v>0</v>
      </c>
      <c r="G60" s="81" t="s">
        <v>618</v>
      </c>
      <c r="H60" s="81" t="str">
        <f t="shared" si="4"/>
        <v>Klik of tik om tekst in te voeren.</v>
      </c>
    </row>
    <row r="61" spans="2:8" x14ac:dyDescent="0.3">
      <c r="B61" s="81" t="s">
        <v>505</v>
      </c>
      <c r="C61" s="81" t="b">
        <v>0</v>
      </c>
      <c r="G61" s="81" t="s">
        <v>382</v>
      </c>
      <c r="H61" s="81" t="b">
        <f t="shared" si="4"/>
        <v>0</v>
      </c>
    </row>
    <row r="62" spans="2:8" x14ac:dyDescent="0.3">
      <c r="B62" s="81" t="s">
        <v>506</v>
      </c>
      <c r="C62" s="81" t="b">
        <v>0</v>
      </c>
      <c r="G62" s="81" t="s">
        <v>383</v>
      </c>
      <c r="H62" s="81" t="b">
        <f t="shared" si="4"/>
        <v>0</v>
      </c>
    </row>
    <row r="63" spans="2:8" x14ac:dyDescent="0.3">
      <c r="B63" s="81" t="s">
        <v>507</v>
      </c>
      <c r="C63" s="81" t="b">
        <v>0</v>
      </c>
      <c r="G63" s="81" t="s">
        <v>384</v>
      </c>
      <c r="H63" s="81" t="b">
        <f t="shared" si="4"/>
        <v>0</v>
      </c>
    </row>
    <row r="64" spans="2:8" x14ac:dyDescent="0.3">
      <c r="B64" s="81" t="s">
        <v>508</v>
      </c>
      <c r="C64" s="81" t="b">
        <v>0</v>
      </c>
      <c r="G64" s="81" t="s">
        <v>448</v>
      </c>
      <c r="H64" s="81" t="b">
        <f t="shared" si="4"/>
        <v>0</v>
      </c>
    </row>
    <row r="65" spans="2:8" x14ac:dyDescent="0.3">
      <c r="B65" s="81" t="s">
        <v>509</v>
      </c>
      <c r="C65" s="81" t="b">
        <v>0</v>
      </c>
      <c r="G65" s="81" t="s">
        <v>619</v>
      </c>
      <c r="H65" s="81" t="str">
        <f t="shared" si="4"/>
        <v>Klik of tik om tekst in te voeren.</v>
      </c>
    </row>
    <row r="66" spans="2:8" x14ac:dyDescent="0.3">
      <c r="B66" s="81" t="s">
        <v>510</v>
      </c>
      <c r="C66" s="81" t="b">
        <v>0</v>
      </c>
      <c r="G66" s="81" t="s">
        <v>360</v>
      </c>
      <c r="H66" s="81" t="b">
        <f t="shared" si="4"/>
        <v>0</v>
      </c>
    </row>
    <row r="67" spans="2:8" x14ac:dyDescent="0.3">
      <c r="B67" s="81" t="s">
        <v>511</v>
      </c>
      <c r="C67" s="81" t="b">
        <v>0</v>
      </c>
      <c r="G67" s="81" t="s">
        <v>628</v>
      </c>
      <c r="H67" s="81" t="str">
        <f t="shared" si="4"/>
        <v>Kies een item.</v>
      </c>
    </row>
    <row r="68" spans="2:8" x14ac:dyDescent="0.3">
      <c r="B68" s="81" t="s">
        <v>512</v>
      </c>
      <c r="C68" s="81" t="b">
        <v>0</v>
      </c>
      <c r="G68" s="81" t="s">
        <v>629</v>
      </c>
      <c r="H68" s="81" t="str">
        <f t="shared" si="4"/>
        <v>Kies een item.</v>
      </c>
    </row>
    <row r="69" spans="2:8" x14ac:dyDescent="0.3">
      <c r="B69" s="81" t="s">
        <v>684</v>
      </c>
      <c r="C69" s="81" t="b">
        <v>0</v>
      </c>
      <c r="G69" s="81" t="s">
        <v>630</v>
      </c>
      <c r="H69" s="81" t="str">
        <f t="shared" si="4"/>
        <v>Kies een item.</v>
      </c>
    </row>
    <row r="70" spans="2:8" x14ac:dyDescent="0.3">
      <c r="B70" s="81" t="s">
        <v>685</v>
      </c>
      <c r="C70" s="81" t="b">
        <v>0</v>
      </c>
      <c r="G70" s="81" t="s">
        <v>631</v>
      </c>
      <c r="H70" s="81" t="str">
        <f t="shared" si="4"/>
        <v>Kies een item.</v>
      </c>
    </row>
    <row r="71" spans="2:8" x14ac:dyDescent="0.3">
      <c r="C71" s="81" t="s">
        <v>513</v>
      </c>
      <c r="G71" s="81" t="s">
        <v>632</v>
      </c>
      <c r="H71" s="81" t="str">
        <f t="shared" si="4"/>
        <v>Kies een item.</v>
      </c>
    </row>
    <row r="72" spans="2:8" x14ac:dyDescent="0.3">
      <c r="B72" s="81" t="s">
        <v>42</v>
      </c>
      <c r="C72" s="81" t="b">
        <v>0</v>
      </c>
      <c r="G72" s="81" t="s">
        <v>633</v>
      </c>
      <c r="H72" s="81" t="str">
        <f t="shared" si="4"/>
        <v>Kies een item.</v>
      </c>
    </row>
    <row r="73" spans="2:8" x14ac:dyDescent="0.3">
      <c r="B73" s="81" t="s">
        <v>44</v>
      </c>
      <c r="C73" s="81" t="b">
        <v>0</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1" t="b">
        <v>0</v>
      </c>
    </row>
    <row r="90" spans="2:3" x14ac:dyDescent="0.3">
      <c r="C90" s="81" t="s">
        <v>514</v>
      </c>
    </row>
    <row r="91" spans="2:3" x14ac:dyDescent="0.3">
      <c r="C91" s="81" t="b">
        <v>0</v>
      </c>
    </row>
    <row r="92" spans="2:3" x14ac:dyDescent="0.3">
      <c r="C92" s="81" t="s">
        <v>514</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513</v>
      </c>
    </row>
    <row r="100" spans="2:3" x14ac:dyDescent="0.3">
      <c r="B100" s="81" t="s">
        <v>73</v>
      </c>
      <c r="C100" s="81" t="b">
        <v>0</v>
      </c>
    </row>
    <row r="101" spans="2:3" x14ac:dyDescent="0.3">
      <c r="B101" s="81" t="s">
        <v>75</v>
      </c>
      <c r="C101" s="81" t="b">
        <v>0</v>
      </c>
    </row>
    <row r="102" spans="2:3" x14ac:dyDescent="0.3">
      <c r="B102" s="81" t="s">
        <v>515</v>
      </c>
      <c r="C102" s="81" t="b">
        <v>0</v>
      </c>
    </row>
    <row r="103" spans="2:3" x14ac:dyDescent="0.3">
      <c r="B103" s="81" t="s">
        <v>516</v>
      </c>
      <c r="C103" s="81" t="b">
        <v>0</v>
      </c>
    </row>
    <row r="104" spans="2:3" x14ac:dyDescent="0.3">
      <c r="C104" s="81" t="s">
        <v>513</v>
      </c>
    </row>
    <row r="105" spans="2:3" x14ac:dyDescent="0.3">
      <c r="B105" s="81" t="s">
        <v>517</v>
      </c>
      <c r="C105" s="81" t="b">
        <v>0</v>
      </c>
    </row>
    <row r="106" spans="2:3" x14ac:dyDescent="0.3">
      <c r="B106" s="81" t="s">
        <v>518</v>
      </c>
      <c r="C106" s="81" t="b">
        <v>0</v>
      </c>
    </row>
    <row r="107" spans="2:3" x14ac:dyDescent="0.3">
      <c r="C107" s="81" t="s">
        <v>513</v>
      </c>
    </row>
    <row r="108" spans="2:3" x14ac:dyDescent="0.3">
      <c r="B108" s="81" t="s">
        <v>519</v>
      </c>
      <c r="C108" s="81" t="b">
        <v>0</v>
      </c>
    </row>
    <row r="109" spans="2:3" x14ac:dyDescent="0.3">
      <c r="B109" s="81" t="s">
        <v>520</v>
      </c>
      <c r="C109" s="81" t="b">
        <v>0</v>
      </c>
    </row>
    <row r="110" spans="2:3" x14ac:dyDescent="0.3">
      <c r="C110" s="81" t="s">
        <v>513</v>
      </c>
    </row>
    <row r="111" spans="2:3" x14ac:dyDescent="0.3">
      <c r="B111" s="81" t="s">
        <v>521</v>
      </c>
      <c r="C111" s="81" t="b">
        <v>0</v>
      </c>
    </row>
    <row r="112" spans="2:3" x14ac:dyDescent="0.3">
      <c r="B112" s="81" t="s">
        <v>522</v>
      </c>
      <c r="C112" s="81" t="b">
        <v>0</v>
      </c>
    </row>
    <row r="113" spans="2:3" x14ac:dyDescent="0.3">
      <c r="C113" s="81" t="s">
        <v>513</v>
      </c>
    </row>
    <row r="114" spans="2:3" x14ac:dyDescent="0.3">
      <c r="B114" s="81" t="s">
        <v>523</v>
      </c>
      <c r="C114" s="81" t="b">
        <v>0</v>
      </c>
    </row>
    <row r="115" spans="2:3" x14ac:dyDescent="0.3">
      <c r="B115" s="81" t="s">
        <v>524</v>
      </c>
      <c r="C115" s="81" t="b">
        <v>0</v>
      </c>
    </row>
    <row r="116" spans="2:3" x14ac:dyDescent="0.3">
      <c r="C116" s="81" t="s">
        <v>513</v>
      </c>
    </row>
    <row r="117" spans="2:3" x14ac:dyDescent="0.3">
      <c r="B117" s="81" t="s">
        <v>525</v>
      </c>
      <c r="C117" s="81" t="b">
        <v>0</v>
      </c>
    </row>
    <row r="118" spans="2:3" x14ac:dyDescent="0.3">
      <c r="B118" s="81" t="s">
        <v>526</v>
      </c>
      <c r="C118" s="81" t="b">
        <v>0</v>
      </c>
    </row>
    <row r="119" spans="2:3" x14ac:dyDescent="0.3">
      <c r="C119" s="81" t="s">
        <v>513</v>
      </c>
    </row>
    <row r="120" spans="2:3" x14ac:dyDescent="0.3">
      <c r="B120" s="81" t="s">
        <v>527</v>
      </c>
      <c r="C120" s="81" t="b">
        <v>0</v>
      </c>
    </row>
    <row r="121" spans="2:3" x14ac:dyDescent="0.3">
      <c r="B121" s="81" t="s">
        <v>528</v>
      </c>
      <c r="C121" s="81" t="b">
        <v>0</v>
      </c>
    </row>
    <row r="122" spans="2:3" x14ac:dyDescent="0.3">
      <c r="C122" s="81" t="s">
        <v>513</v>
      </c>
    </row>
    <row r="123" spans="2:3" x14ac:dyDescent="0.3">
      <c r="B123" s="81" t="s">
        <v>529</v>
      </c>
      <c r="C123" s="81" t="b">
        <v>0</v>
      </c>
    </row>
    <row r="124" spans="2:3" x14ac:dyDescent="0.3">
      <c r="B124" s="81" t="s">
        <v>530</v>
      </c>
      <c r="C124" s="81" t="b">
        <v>0</v>
      </c>
    </row>
    <row r="125" spans="2:3" x14ac:dyDescent="0.3">
      <c r="C125" s="81" t="s">
        <v>513</v>
      </c>
    </row>
    <row r="126" spans="2:3" x14ac:dyDescent="0.3">
      <c r="B126" s="81" t="s">
        <v>531</v>
      </c>
      <c r="C126" s="81" t="b">
        <v>0</v>
      </c>
    </row>
    <row r="127" spans="2:3" x14ac:dyDescent="0.3">
      <c r="C127" s="81" t="s">
        <v>513</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85</v>
      </c>
      <c r="C132" s="81" t="b">
        <v>0</v>
      </c>
    </row>
    <row r="133" spans="2:3" x14ac:dyDescent="0.3">
      <c r="B133" s="81" t="s">
        <v>87</v>
      </c>
      <c r="C133" s="81" t="b">
        <v>0</v>
      </c>
    </row>
    <row r="134" spans="2:3" x14ac:dyDescent="0.3">
      <c r="B134" s="81" t="s">
        <v>89</v>
      </c>
      <c r="C134" s="81" t="b">
        <v>0</v>
      </c>
    </row>
    <row r="135" spans="2:3" x14ac:dyDescent="0.3">
      <c r="B135" s="81" t="s">
        <v>91</v>
      </c>
      <c r="C135" s="81" t="b">
        <v>0</v>
      </c>
    </row>
    <row r="136" spans="2:3" x14ac:dyDescent="0.3">
      <c r="B136" s="81" t="s">
        <v>532</v>
      </c>
      <c r="C136" s="82" t="b">
        <v>0</v>
      </c>
    </row>
    <row r="137" spans="2:3" x14ac:dyDescent="0.3">
      <c r="C137" s="81" t="s">
        <v>514</v>
      </c>
    </row>
    <row r="138" spans="2:3" x14ac:dyDescent="0.3">
      <c r="B138" s="81" t="s">
        <v>533</v>
      </c>
      <c r="C138" s="81" t="b">
        <v>0</v>
      </c>
    </row>
    <row r="139" spans="2:3" x14ac:dyDescent="0.3">
      <c r="C139" s="81" t="s">
        <v>514</v>
      </c>
    </row>
    <row r="140" spans="2:3" x14ac:dyDescent="0.3">
      <c r="B140" s="81" t="s">
        <v>93</v>
      </c>
      <c r="C140" s="81" t="b">
        <v>0</v>
      </c>
    </row>
    <row r="141" spans="2:3" x14ac:dyDescent="0.3">
      <c r="B141" s="81" t="s">
        <v>534</v>
      </c>
      <c r="C141" s="81" t="b">
        <v>0</v>
      </c>
    </row>
    <row r="142" spans="2:3" x14ac:dyDescent="0.3">
      <c r="B142" s="81" t="s">
        <v>535</v>
      </c>
      <c r="C142" s="81" t="b">
        <v>0</v>
      </c>
    </row>
    <row r="143" spans="2:3" x14ac:dyDescent="0.3">
      <c r="B143" s="81" t="s">
        <v>95</v>
      </c>
      <c r="C143" s="81" t="b">
        <v>0</v>
      </c>
    </row>
    <row r="144" spans="2:3" x14ac:dyDescent="0.3">
      <c r="B144" s="81" t="s">
        <v>99</v>
      </c>
      <c r="C144" s="81" t="b">
        <v>0</v>
      </c>
    </row>
    <row r="145" spans="2:3" x14ac:dyDescent="0.3">
      <c r="B145" s="81" t="s">
        <v>100</v>
      </c>
      <c r="C145" s="81" t="b">
        <v>0</v>
      </c>
    </row>
    <row r="146" spans="2:3" x14ac:dyDescent="0.3">
      <c r="B146" s="81" t="s">
        <v>101</v>
      </c>
      <c r="C146" s="81" t="b">
        <v>0</v>
      </c>
    </row>
    <row r="147" spans="2:3" x14ac:dyDescent="0.3">
      <c r="B147" s="81" t="s">
        <v>102</v>
      </c>
      <c r="C147" s="81" t="b">
        <v>0</v>
      </c>
    </row>
    <row r="148" spans="2:3" x14ac:dyDescent="0.3">
      <c r="B148" s="81" t="s">
        <v>103</v>
      </c>
      <c r="C148" s="81" t="b">
        <v>0</v>
      </c>
    </row>
    <row r="149" spans="2:3" x14ac:dyDescent="0.3">
      <c r="B149" s="81" t="s">
        <v>104</v>
      </c>
      <c r="C149" s="81" t="b">
        <v>0</v>
      </c>
    </row>
    <row r="150" spans="2:3" x14ac:dyDescent="0.3">
      <c r="B150" s="81" t="s">
        <v>105</v>
      </c>
      <c r="C150" s="81" t="b">
        <v>0</v>
      </c>
    </row>
    <row r="151" spans="2:3" x14ac:dyDescent="0.3">
      <c r="B151" s="81" t="s">
        <v>108</v>
      </c>
      <c r="C151" s="81" t="b">
        <v>0</v>
      </c>
    </row>
    <row r="152" spans="2:3" x14ac:dyDescent="0.3">
      <c r="B152" s="81" t="s">
        <v>109</v>
      </c>
      <c r="C152" s="81" t="b">
        <v>0</v>
      </c>
    </row>
    <row r="153" spans="2:3" x14ac:dyDescent="0.3">
      <c r="B153" s="81" t="s">
        <v>110</v>
      </c>
      <c r="C153" s="81" t="b">
        <v>0</v>
      </c>
    </row>
    <row r="154" spans="2:3" x14ac:dyDescent="0.3">
      <c r="B154" s="81" t="s">
        <v>111</v>
      </c>
      <c r="C154" s="81" t="b">
        <v>0</v>
      </c>
    </row>
    <row r="155" spans="2:3" x14ac:dyDescent="0.3">
      <c r="B155" s="81" t="s">
        <v>114</v>
      </c>
      <c r="C155" s="81" t="b">
        <v>0</v>
      </c>
    </row>
    <row r="156" spans="2:3" x14ac:dyDescent="0.3">
      <c r="B156" s="81" t="s">
        <v>115</v>
      </c>
      <c r="C156" s="81" t="b">
        <v>0</v>
      </c>
    </row>
    <row r="157" spans="2:3" x14ac:dyDescent="0.3">
      <c r="B157" s="81" t="s">
        <v>116</v>
      </c>
      <c r="C157" s="81" t="b">
        <v>0</v>
      </c>
    </row>
    <row r="158" spans="2:3" x14ac:dyDescent="0.3">
      <c r="B158" s="81" t="s">
        <v>119</v>
      </c>
      <c r="C158" s="81" t="b">
        <v>0</v>
      </c>
    </row>
    <row r="159" spans="2:3" x14ac:dyDescent="0.3">
      <c r="B159" s="81" t="s">
        <v>121</v>
      </c>
      <c r="C159" s="81" t="b">
        <v>0</v>
      </c>
    </row>
    <row r="160" spans="2:3" x14ac:dyDescent="0.3">
      <c r="B160" s="81" t="s">
        <v>122</v>
      </c>
      <c r="C160" s="81" t="b">
        <v>0</v>
      </c>
    </row>
    <row r="161" spans="2:3" x14ac:dyDescent="0.3">
      <c r="B161" s="81" t="s">
        <v>123</v>
      </c>
      <c r="C161" s="81" t="b">
        <v>0</v>
      </c>
    </row>
    <row r="162" spans="2:3" x14ac:dyDescent="0.3">
      <c r="B162" s="81" t="s">
        <v>124</v>
      </c>
      <c r="C162" s="81" t="b">
        <v>0</v>
      </c>
    </row>
    <row r="163" spans="2:3" x14ac:dyDescent="0.3">
      <c r="C163" s="81" t="b">
        <v>0</v>
      </c>
    </row>
    <row r="164" spans="2:3" x14ac:dyDescent="0.3">
      <c r="B164" s="81" t="s">
        <v>536</v>
      </c>
      <c r="C164" s="81" t="b">
        <v>0</v>
      </c>
    </row>
    <row r="165" spans="2:3" x14ac:dyDescent="0.3">
      <c r="B165" s="81" t="s">
        <v>126</v>
      </c>
      <c r="C165" s="81" t="b">
        <v>0</v>
      </c>
    </row>
    <row r="166" spans="2:3" x14ac:dyDescent="0.3">
      <c r="C166" s="81" t="b">
        <v>0</v>
      </c>
    </row>
    <row r="167" spans="2:3" x14ac:dyDescent="0.3">
      <c r="C167" s="81" t="b">
        <v>0</v>
      </c>
    </row>
    <row r="168" spans="2:3" x14ac:dyDescent="0.3">
      <c r="B168" s="81" t="s">
        <v>128</v>
      </c>
      <c r="C168" s="81" t="b">
        <v>0</v>
      </c>
    </row>
    <row r="169" spans="2:3" x14ac:dyDescent="0.3">
      <c r="C169" s="81" t="b">
        <v>0</v>
      </c>
    </row>
    <row r="170" spans="2:3" x14ac:dyDescent="0.3">
      <c r="C170" s="81" t="b">
        <v>0</v>
      </c>
    </row>
    <row r="171" spans="2:3" x14ac:dyDescent="0.3">
      <c r="B171" s="81" t="s">
        <v>130</v>
      </c>
      <c r="C171" s="81" t="b">
        <v>0</v>
      </c>
    </row>
    <row r="172" spans="2:3" x14ac:dyDescent="0.3">
      <c r="C172" s="81" t="b">
        <v>0</v>
      </c>
    </row>
    <row r="173" spans="2:3" x14ac:dyDescent="0.3">
      <c r="C173" s="81" t="b">
        <v>0</v>
      </c>
    </row>
    <row r="174" spans="2:3" x14ac:dyDescent="0.3">
      <c r="B174" s="81" t="s">
        <v>132</v>
      </c>
      <c r="C174" s="81" t="b">
        <v>0</v>
      </c>
    </row>
    <row r="175" spans="2:3" x14ac:dyDescent="0.3">
      <c r="C175" s="81" t="b">
        <v>0</v>
      </c>
    </row>
    <row r="176" spans="2:3" x14ac:dyDescent="0.3">
      <c r="C176" s="81" t="b">
        <v>0</v>
      </c>
    </row>
    <row r="177" spans="2:3" x14ac:dyDescent="0.3">
      <c r="B177" s="81" t="s">
        <v>134</v>
      </c>
      <c r="C177" s="81" t="b">
        <v>0</v>
      </c>
    </row>
    <row r="178" spans="2:3" x14ac:dyDescent="0.3">
      <c r="B178" s="81" t="s">
        <v>136</v>
      </c>
      <c r="C178" s="81" t="b">
        <v>0</v>
      </c>
    </row>
    <row r="179" spans="2:3" x14ac:dyDescent="0.3">
      <c r="C179" s="81" t="b">
        <v>0</v>
      </c>
    </row>
    <row r="180" spans="2:3" x14ac:dyDescent="0.3">
      <c r="C180" s="81" t="b">
        <v>0</v>
      </c>
    </row>
    <row r="181" spans="2:3" x14ac:dyDescent="0.3">
      <c r="B181" s="81" t="s">
        <v>140</v>
      </c>
      <c r="C181" s="81" t="b">
        <v>0</v>
      </c>
    </row>
    <row r="182" spans="2:3" x14ac:dyDescent="0.3">
      <c r="B182" s="81" t="s">
        <v>576</v>
      </c>
      <c r="C182" s="81" t="b">
        <v>0</v>
      </c>
    </row>
    <row r="183" spans="2:3" x14ac:dyDescent="0.3">
      <c r="B183" s="81" t="s">
        <v>577</v>
      </c>
      <c r="C183" s="81" t="b">
        <v>0</v>
      </c>
    </row>
    <row r="184" spans="2:3" x14ac:dyDescent="0.3">
      <c r="B184" s="81" t="s">
        <v>686</v>
      </c>
      <c r="C184" s="81" t="b">
        <v>0</v>
      </c>
    </row>
    <row r="185" spans="2:3" x14ac:dyDescent="0.3">
      <c r="B185" s="81" t="s">
        <v>687</v>
      </c>
      <c r="C185" s="81" t="b">
        <v>0</v>
      </c>
    </row>
    <row r="186" spans="2:3" x14ac:dyDescent="0.3">
      <c r="B186" s="81" t="s">
        <v>688</v>
      </c>
      <c r="C186" s="81" t="b">
        <v>0</v>
      </c>
    </row>
    <row r="187" spans="2:3" x14ac:dyDescent="0.3">
      <c r="B187" s="81" t="s">
        <v>689</v>
      </c>
      <c r="C187" s="81" t="b">
        <v>0</v>
      </c>
    </row>
    <row r="188" spans="2:3" x14ac:dyDescent="0.3">
      <c r="B188" s="81" t="s">
        <v>690</v>
      </c>
      <c r="C188" s="81" t="b">
        <v>0</v>
      </c>
    </row>
    <row r="189" spans="2:3" x14ac:dyDescent="0.3">
      <c r="C189" s="81" t="b">
        <v>0</v>
      </c>
    </row>
    <row r="190" spans="2:3" x14ac:dyDescent="0.3">
      <c r="B190" s="81" t="s">
        <v>691</v>
      </c>
      <c r="C190" s="81" t="s">
        <v>513</v>
      </c>
    </row>
    <row r="191" spans="2:3" x14ac:dyDescent="0.3">
      <c r="B191" s="81" t="s">
        <v>692</v>
      </c>
      <c r="C191" s="81" t="b">
        <v>0</v>
      </c>
    </row>
    <row r="192" spans="2:3" x14ac:dyDescent="0.3">
      <c r="B192" s="81" t="s">
        <v>693</v>
      </c>
      <c r="C192" s="81" t="b">
        <v>0</v>
      </c>
    </row>
    <row r="193" spans="2:3" x14ac:dyDescent="0.3">
      <c r="B193" s="81" t="s">
        <v>694</v>
      </c>
      <c r="C193" s="81" t="b">
        <v>0</v>
      </c>
    </row>
    <row r="194" spans="2:3" x14ac:dyDescent="0.3">
      <c r="B194" s="81" t="s">
        <v>695</v>
      </c>
      <c r="C194" s="81" t="b">
        <v>0</v>
      </c>
    </row>
    <row r="195" spans="2:3" x14ac:dyDescent="0.3">
      <c r="C195" s="81" t="b">
        <v>0</v>
      </c>
    </row>
    <row r="196" spans="2:3" x14ac:dyDescent="0.3">
      <c r="B196" s="81" t="s">
        <v>696</v>
      </c>
      <c r="C196" s="81" t="s">
        <v>513</v>
      </c>
    </row>
    <row r="197" spans="2:3" x14ac:dyDescent="0.3">
      <c r="B197" s="81" t="s">
        <v>144</v>
      </c>
      <c r="C197" s="81" t="b">
        <v>0</v>
      </c>
    </row>
    <row r="198" spans="2:3" x14ac:dyDescent="0.3">
      <c r="B198" s="81" t="s">
        <v>146</v>
      </c>
      <c r="C198" s="81" t="b">
        <v>0</v>
      </c>
    </row>
    <row r="199" spans="2:3" x14ac:dyDescent="0.3">
      <c r="C199" s="81" t="s">
        <v>513</v>
      </c>
    </row>
    <row r="200" spans="2:3" x14ac:dyDescent="0.3">
      <c r="C200" s="81" t="s">
        <v>513</v>
      </c>
    </row>
    <row r="201" spans="2:3" x14ac:dyDescent="0.3">
      <c r="B201" s="81" t="s">
        <v>147</v>
      </c>
      <c r="C201" s="81" t="b">
        <v>0</v>
      </c>
    </row>
    <row r="202" spans="2:3" x14ac:dyDescent="0.3">
      <c r="B202" s="81" t="s">
        <v>703</v>
      </c>
      <c r="C202" s="81" t="s">
        <v>543</v>
      </c>
    </row>
    <row r="203" spans="2:3" x14ac:dyDescent="0.3">
      <c r="B203" s="81" t="s">
        <v>704</v>
      </c>
      <c r="C203" s="81" t="s">
        <v>543</v>
      </c>
    </row>
    <row r="204" spans="2:3" x14ac:dyDescent="0.3">
      <c r="B204" s="81" t="s">
        <v>705</v>
      </c>
      <c r="C204" s="81" t="s">
        <v>543</v>
      </c>
    </row>
    <row r="205" spans="2:3" x14ac:dyDescent="0.3">
      <c r="C205" s="81" t="b">
        <v>0</v>
      </c>
    </row>
    <row r="206" spans="2:3" x14ac:dyDescent="0.3">
      <c r="B206" s="81" t="s">
        <v>149</v>
      </c>
      <c r="C206" s="81" t="b">
        <v>0</v>
      </c>
    </row>
    <row r="207" spans="2:3" x14ac:dyDescent="0.3">
      <c r="B207" s="81" t="s">
        <v>150</v>
      </c>
      <c r="C207" s="81" t="b">
        <v>0</v>
      </c>
    </row>
    <row r="208" spans="2:3" x14ac:dyDescent="0.3">
      <c r="B208" s="81" t="s">
        <v>151</v>
      </c>
      <c r="C208" s="81" t="b">
        <v>0</v>
      </c>
    </row>
    <row r="209" spans="2:3" x14ac:dyDescent="0.3">
      <c r="B209" s="81" t="s">
        <v>152</v>
      </c>
      <c r="C209" s="81" t="b">
        <v>0</v>
      </c>
    </row>
    <row r="210" spans="2:3" x14ac:dyDescent="0.3">
      <c r="B210" s="81" t="s">
        <v>153</v>
      </c>
      <c r="C210" s="83" t="b">
        <v>0</v>
      </c>
    </row>
    <row r="211" spans="2:3" x14ac:dyDescent="0.3">
      <c r="B211" s="81" t="s">
        <v>154</v>
      </c>
      <c r="C211" s="81" t="b">
        <v>0</v>
      </c>
    </row>
    <row r="212" spans="2:3" x14ac:dyDescent="0.3">
      <c r="B212" s="81" t="s">
        <v>157</v>
      </c>
      <c r="C212" s="81" t="b">
        <v>0</v>
      </c>
    </row>
    <row r="213" spans="2:3" x14ac:dyDescent="0.3">
      <c r="B213" s="81" t="s">
        <v>159</v>
      </c>
      <c r="C213" s="81" t="b">
        <v>0</v>
      </c>
    </row>
    <row r="214" spans="2:3" x14ac:dyDescent="0.3">
      <c r="C214" s="81" t="s">
        <v>513</v>
      </c>
    </row>
    <row r="215" spans="2:3" x14ac:dyDescent="0.3">
      <c r="C215" s="81" t="s">
        <v>513</v>
      </c>
    </row>
    <row r="216" spans="2:3" x14ac:dyDescent="0.3">
      <c r="B216" s="81" t="s">
        <v>160</v>
      </c>
      <c r="C216" s="81" t="b">
        <v>0</v>
      </c>
    </row>
    <row r="217" spans="2:3" x14ac:dyDescent="0.3">
      <c r="B217" s="81" t="s">
        <v>706</v>
      </c>
      <c r="C217" s="81" t="s">
        <v>543</v>
      </c>
    </row>
    <row r="218" spans="2:3" x14ac:dyDescent="0.3">
      <c r="B218" s="81" t="s">
        <v>707</v>
      </c>
      <c r="C218" s="81" t="s">
        <v>543</v>
      </c>
    </row>
    <row r="219" spans="2:3" x14ac:dyDescent="0.3">
      <c r="B219" s="81" t="s">
        <v>708</v>
      </c>
      <c r="C219" s="81" t="s">
        <v>543</v>
      </c>
    </row>
    <row r="220" spans="2:3" x14ac:dyDescent="0.3">
      <c r="C220" s="81" t="s">
        <v>513</v>
      </c>
    </row>
    <row r="221" spans="2:3" x14ac:dyDescent="0.3">
      <c r="B221" s="81" t="s">
        <v>162</v>
      </c>
      <c r="C221" s="81" t="b">
        <v>0</v>
      </c>
    </row>
    <row r="222" spans="2:3" x14ac:dyDescent="0.3">
      <c r="B222" s="81" t="s">
        <v>163</v>
      </c>
      <c r="C222" s="81" t="b">
        <v>0</v>
      </c>
    </row>
    <row r="223" spans="2:3" x14ac:dyDescent="0.3">
      <c r="B223" s="81" t="s">
        <v>537</v>
      </c>
      <c r="C223" s="81" t="b">
        <v>0</v>
      </c>
    </row>
    <row r="224" spans="2:3" x14ac:dyDescent="0.3">
      <c r="B224" s="81" t="s">
        <v>166</v>
      </c>
      <c r="C224" s="81" t="b">
        <v>0</v>
      </c>
    </row>
    <row r="225" spans="2:3" x14ac:dyDescent="0.3">
      <c r="B225" s="81" t="s">
        <v>167</v>
      </c>
      <c r="C225" s="81" t="b">
        <v>0</v>
      </c>
    </row>
    <row r="226" spans="2:3" x14ac:dyDescent="0.3">
      <c r="B226" s="81" t="s">
        <v>168</v>
      </c>
      <c r="C226" s="81" t="b">
        <v>0</v>
      </c>
    </row>
    <row r="227" spans="2:3" x14ac:dyDescent="0.3">
      <c r="B227" s="81" t="s">
        <v>538</v>
      </c>
      <c r="C227" s="81" t="b">
        <v>0</v>
      </c>
    </row>
    <row r="228" spans="2:3" x14ac:dyDescent="0.3">
      <c r="B228" s="81" t="s">
        <v>170</v>
      </c>
      <c r="C228" s="81" t="b">
        <v>0</v>
      </c>
    </row>
    <row r="229" spans="2:3" x14ac:dyDescent="0.3">
      <c r="B229" s="81" t="s">
        <v>171</v>
      </c>
      <c r="C229" s="81" t="b">
        <v>0</v>
      </c>
    </row>
    <row r="230" spans="2:3" x14ac:dyDescent="0.3">
      <c r="B230" s="81" t="s">
        <v>172</v>
      </c>
      <c r="C230" s="81" t="b">
        <v>0</v>
      </c>
    </row>
    <row r="231" spans="2:3" x14ac:dyDescent="0.3">
      <c r="B231" s="81" t="s">
        <v>539</v>
      </c>
      <c r="C231" s="81" t="b">
        <v>0</v>
      </c>
    </row>
    <row r="232" spans="2:3" x14ac:dyDescent="0.3">
      <c r="B232" s="81" t="s">
        <v>174</v>
      </c>
      <c r="C232" s="81" t="b">
        <v>0</v>
      </c>
    </row>
    <row r="233" spans="2:3" x14ac:dyDescent="0.3">
      <c r="B233" s="81" t="s">
        <v>175</v>
      </c>
      <c r="C233" s="81" t="b">
        <v>0</v>
      </c>
    </row>
    <row r="234" spans="2:3" x14ac:dyDescent="0.3">
      <c r="B234" s="81" t="s">
        <v>176</v>
      </c>
      <c r="C234" s="81" t="b">
        <v>0</v>
      </c>
    </row>
    <row r="235" spans="2:3" x14ac:dyDescent="0.3">
      <c r="B235" s="81" t="s">
        <v>540</v>
      </c>
      <c r="C235" s="81" t="b">
        <v>0</v>
      </c>
    </row>
    <row r="236" spans="2:3" x14ac:dyDescent="0.3">
      <c r="B236" s="81" t="s">
        <v>179</v>
      </c>
      <c r="C236" s="81" t="b">
        <v>0</v>
      </c>
    </row>
    <row r="237" spans="2:3" x14ac:dyDescent="0.3">
      <c r="B237" s="81" t="s">
        <v>180</v>
      </c>
      <c r="C237" s="81" t="b">
        <v>0</v>
      </c>
    </row>
    <row r="238" spans="2:3" x14ac:dyDescent="0.3">
      <c r="B238" s="81" t="s">
        <v>181</v>
      </c>
      <c r="C238" s="81" t="b">
        <v>0</v>
      </c>
    </row>
    <row r="239" spans="2:3" x14ac:dyDescent="0.3">
      <c r="B239" s="81" t="s">
        <v>182</v>
      </c>
      <c r="C239" s="81" t="b">
        <v>0</v>
      </c>
    </row>
    <row r="240" spans="2:3" x14ac:dyDescent="0.3">
      <c r="B240" s="81" t="s">
        <v>184</v>
      </c>
      <c r="C240" s="81" t="b">
        <v>0</v>
      </c>
    </row>
    <row r="241" spans="2:3" x14ac:dyDescent="0.3">
      <c r="B241" s="81" t="s">
        <v>185</v>
      </c>
      <c r="C241" s="81" t="b">
        <v>0</v>
      </c>
    </row>
    <row r="242" spans="2:3" x14ac:dyDescent="0.3">
      <c r="B242" s="81" t="s">
        <v>186</v>
      </c>
      <c r="C242" s="81" t="b">
        <v>0</v>
      </c>
    </row>
    <row r="243" spans="2:3" x14ac:dyDescent="0.3">
      <c r="B243" s="81" t="s">
        <v>189</v>
      </c>
      <c r="C243" s="81" t="b">
        <v>0</v>
      </c>
    </row>
    <row r="244" spans="2:3" x14ac:dyDescent="0.3">
      <c r="B244" s="81" t="s">
        <v>634</v>
      </c>
      <c r="C244" s="81" t="s">
        <v>543</v>
      </c>
    </row>
    <row r="245" spans="2:3" x14ac:dyDescent="0.3">
      <c r="B245" s="81" t="s">
        <v>635</v>
      </c>
      <c r="C245" s="81" t="s">
        <v>543</v>
      </c>
    </row>
    <row r="246" spans="2:3" x14ac:dyDescent="0.3">
      <c r="C246" s="81" t="s">
        <v>513</v>
      </c>
    </row>
    <row r="247" spans="2:3" x14ac:dyDescent="0.3">
      <c r="C247" s="81" t="s">
        <v>513</v>
      </c>
    </row>
    <row r="248" spans="2:3" x14ac:dyDescent="0.3">
      <c r="C248" s="81" t="s">
        <v>513</v>
      </c>
    </row>
    <row r="249" spans="2:3" x14ac:dyDescent="0.3">
      <c r="C249" s="81" t="s">
        <v>513</v>
      </c>
    </row>
    <row r="250" spans="2:3" x14ac:dyDescent="0.3">
      <c r="B250" s="81" t="s">
        <v>618</v>
      </c>
      <c r="C250" s="81" t="s">
        <v>513</v>
      </c>
    </row>
    <row r="251" spans="2:3" x14ac:dyDescent="0.3">
      <c r="B251" s="81" t="s">
        <v>192</v>
      </c>
      <c r="C251" s="81" t="b">
        <v>0</v>
      </c>
    </row>
    <row r="252" spans="2:3" x14ac:dyDescent="0.3">
      <c r="B252" s="81" t="s">
        <v>193</v>
      </c>
      <c r="C252" s="81" t="b">
        <v>0</v>
      </c>
    </row>
    <row r="253" spans="2:3" x14ac:dyDescent="0.3">
      <c r="B253" s="81" t="s">
        <v>194</v>
      </c>
      <c r="C253" s="81" t="b">
        <v>0</v>
      </c>
    </row>
    <row r="254" spans="2:3" x14ac:dyDescent="0.3">
      <c r="B254" s="81" t="s">
        <v>195</v>
      </c>
      <c r="C254" s="81" t="b">
        <v>0</v>
      </c>
    </row>
    <row r="255" spans="2:3" x14ac:dyDescent="0.3">
      <c r="B255" s="81" t="s">
        <v>197</v>
      </c>
      <c r="C255" s="81" t="b">
        <v>0</v>
      </c>
    </row>
    <row r="256" spans="2:3" x14ac:dyDescent="0.3">
      <c r="B256" s="81" t="s">
        <v>198</v>
      </c>
      <c r="C256" s="81" t="b">
        <v>0</v>
      </c>
    </row>
    <row r="257" spans="2:3" x14ac:dyDescent="0.3">
      <c r="B257" s="81" t="s">
        <v>199</v>
      </c>
      <c r="C257" s="81" t="b">
        <v>0</v>
      </c>
    </row>
    <row r="258" spans="2:3" x14ac:dyDescent="0.3">
      <c r="B258" s="81" t="s">
        <v>200</v>
      </c>
      <c r="C258" s="81" t="b">
        <v>0</v>
      </c>
    </row>
    <row r="259" spans="2:3" x14ac:dyDescent="0.3">
      <c r="B259" s="81" t="s">
        <v>204</v>
      </c>
      <c r="C259" s="81" t="b">
        <v>0</v>
      </c>
    </row>
    <row r="260" spans="2:3" x14ac:dyDescent="0.3">
      <c r="C260" s="81" t="b">
        <v>0</v>
      </c>
    </row>
    <row r="261" spans="2:3" x14ac:dyDescent="0.3">
      <c r="C261" s="81" t="s">
        <v>513</v>
      </c>
    </row>
    <row r="262" spans="2:3" x14ac:dyDescent="0.3">
      <c r="C262" s="81" t="s">
        <v>513</v>
      </c>
    </row>
    <row r="263" spans="2:3" x14ac:dyDescent="0.3">
      <c r="C263" s="81" t="s">
        <v>513</v>
      </c>
    </row>
    <row r="264" spans="2:3" x14ac:dyDescent="0.3">
      <c r="C264" s="81" t="s">
        <v>513</v>
      </c>
    </row>
    <row r="265" spans="2:3" x14ac:dyDescent="0.3">
      <c r="B265" s="81" t="s">
        <v>206</v>
      </c>
      <c r="C265" s="81" t="b">
        <v>0</v>
      </c>
    </row>
    <row r="266" spans="2:3" x14ac:dyDescent="0.3">
      <c r="B266" s="81" t="s">
        <v>209</v>
      </c>
      <c r="C266" s="81" t="b">
        <v>0</v>
      </c>
    </row>
    <row r="267" spans="2:3" x14ac:dyDescent="0.3">
      <c r="C267" s="81" t="b">
        <v>0</v>
      </c>
    </row>
    <row r="268" spans="2:3" x14ac:dyDescent="0.3">
      <c r="C268" s="81" t="s">
        <v>513</v>
      </c>
    </row>
    <row r="269" spans="2:3" x14ac:dyDescent="0.3">
      <c r="C269" s="81" t="s">
        <v>513</v>
      </c>
    </row>
    <row r="270" spans="2:3" x14ac:dyDescent="0.3">
      <c r="C270" s="81" t="s">
        <v>513</v>
      </c>
    </row>
    <row r="271" spans="2:3" x14ac:dyDescent="0.3">
      <c r="C271" s="81" t="s">
        <v>513</v>
      </c>
    </row>
    <row r="272" spans="2:3" x14ac:dyDescent="0.3">
      <c r="B272" s="81" t="s">
        <v>210</v>
      </c>
      <c r="C272" s="81" t="b">
        <v>0</v>
      </c>
    </row>
    <row r="273" spans="2:3" x14ac:dyDescent="0.3">
      <c r="C273" s="81" t="b">
        <v>0</v>
      </c>
    </row>
    <row r="274" spans="2:3" x14ac:dyDescent="0.3">
      <c r="C274" s="81" t="b">
        <v>0</v>
      </c>
    </row>
    <row r="275" spans="2:3" x14ac:dyDescent="0.3">
      <c r="B275" s="81" t="s">
        <v>214</v>
      </c>
      <c r="C275" s="81" t="b">
        <v>0</v>
      </c>
    </row>
    <row r="276" spans="2:3" x14ac:dyDescent="0.3">
      <c r="B276" s="81" t="s">
        <v>541</v>
      </c>
      <c r="C276" s="81" t="b">
        <v>0</v>
      </c>
    </row>
    <row r="277" spans="2:3" x14ac:dyDescent="0.3">
      <c r="B277" s="81" t="s">
        <v>217</v>
      </c>
      <c r="C277" s="81" t="b">
        <v>0</v>
      </c>
    </row>
    <row r="278" spans="2:3" x14ac:dyDescent="0.3">
      <c r="B278" s="81" t="s">
        <v>218</v>
      </c>
      <c r="C278" s="81" t="b">
        <v>0</v>
      </c>
    </row>
    <row r="279" spans="2:3" x14ac:dyDescent="0.3">
      <c r="B279" s="81" t="s">
        <v>219</v>
      </c>
      <c r="C279" s="81" t="b">
        <v>0</v>
      </c>
    </row>
    <row r="280" spans="2:3" x14ac:dyDescent="0.3">
      <c r="B280" s="81" t="s">
        <v>221</v>
      </c>
      <c r="C280" s="81" t="b">
        <v>0</v>
      </c>
    </row>
    <row r="281" spans="2:3" x14ac:dyDescent="0.3">
      <c r="B281" s="81" t="s">
        <v>222</v>
      </c>
      <c r="C281" s="81" t="b">
        <v>0</v>
      </c>
    </row>
    <row r="282" spans="2:3" x14ac:dyDescent="0.3">
      <c r="C282" s="81" t="s">
        <v>513</v>
      </c>
    </row>
    <row r="283" spans="2:3" x14ac:dyDescent="0.3">
      <c r="B283" s="81" t="s">
        <v>224</v>
      </c>
      <c r="C283" s="81" t="b">
        <v>0</v>
      </c>
    </row>
    <row r="284" spans="2:3" x14ac:dyDescent="0.3">
      <c r="B284" s="81" t="s">
        <v>224</v>
      </c>
      <c r="C284" s="81" t="b">
        <v>0</v>
      </c>
    </row>
    <row r="285" spans="2:3" x14ac:dyDescent="0.3">
      <c r="B285" s="81" t="s">
        <v>225</v>
      </c>
      <c r="C285" s="81" t="b">
        <v>0</v>
      </c>
    </row>
    <row r="286" spans="2:3" x14ac:dyDescent="0.3">
      <c r="B286" s="81" t="s">
        <v>226</v>
      </c>
      <c r="C286" s="81" t="b">
        <v>0</v>
      </c>
    </row>
    <row r="287" spans="2:3" x14ac:dyDescent="0.3">
      <c r="B287" s="81" t="s">
        <v>227</v>
      </c>
      <c r="C287" s="81" t="b">
        <v>0</v>
      </c>
    </row>
    <row r="288" spans="2:3" x14ac:dyDescent="0.3">
      <c r="B288" s="81" t="s">
        <v>228</v>
      </c>
      <c r="C288" s="81" t="b">
        <v>0</v>
      </c>
    </row>
    <row r="289" spans="2:3" x14ac:dyDescent="0.3">
      <c r="C289" s="81" t="b">
        <v>0</v>
      </c>
    </row>
    <row r="290" spans="2:3" x14ac:dyDescent="0.3">
      <c r="B290" s="81" t="s">
        <v>239</v>
      </c>
      <c r="C290" s="81" t="b">
        <v>0</v>
      </c>
    </row>
    <row r="291" spans="2:3" x14ac:dyDescent="0.3">
      <c r="B291" s="81" t="s">
        <v>564</v>
      </c>
      <c r="C291" s="81" t="b">
        <v>0</v>
      </c>
    </row>
    <row r="292" spans="2:3" x14ac:dyDescent="0.3">
      <c r="B292" s="81" t="s">
        <v>565</v>
      </c>
      <c r="C292" s="81" t="b">
        <v>0</v>
      </c>
    </row>
    <row r="293" spans="2:3" x14ac:dyDescent="0.3">
      <c r="B293" s="81" t="s">
        <v>566</v>
      </c>
      <c r="C293" s="81" t="b">
        <v>0</v>
      </c>
    </row>
    <row r="294" spans="2:3" x14ac:dyDescent="0.3">
      <c r="C294" s="81" t="b">
        <v>0</v>
      </c>
    </row>
    <row r="295" spans="2:3" x14ac:dyDescent="0.3">
      <c r="B295" s="81" t="s">
        <v>241</v>
      </c>
      <c r="C295" s="81" t="b">
        <v>0</v>
      </c>
    </row>
    <row r="296" spans="2:3" x14ac:dyDescent="0.3">
      <c r="B296" s="81" t="s">
        <v>243</v>
      </c>
      <c r="C296" s="81" t="b">
        <v>0</v>
      </c>
    </row>
    <row r="297" spans="2:3" x14ac:dyDescent="0.3">
      <c r="B297" s="81" t="s">
        <v>245</v>
      </c>
      <c r="C297" s="81" t="b">
        <v>0</v>
      </c>
    </row>
    <row r="298" spans="2:3" x14ac:dyDescent="0.3">
      <c r="B298" s="81" t="s">
        <v>248</v>
      </c>
      <c r="C298" s="81" t="b">
        <v>0</v>
      </c>
    </row>
    <row r="299" spans="2:3" x14ac:dyDescent="0.3">
      <c r="B299" s="81" t="s">
        <v>250</v>
      </c>
      <c r="C299" s="81" t="b">
        <v>0</v>
      </c>
    </row>
    <row r="300" spans="2:3" x14ac:dyDescent="0.3">
      <c r="B300" s="81" t="s">
        <v>252</v>
      </c>
      <c r="C300" s="81" t="b">
        <v>0</v>
      </c>
    </row>
    <row r="301" spans="2:3" x14ac:dyDescent="0.3">
      <c r="B301" s="81" t="s">
        <v>253</v>
      </c>
      <c r="C301" s="81" t="b">
        <v>0</v>
      </c>
    </row>
    <row r="302" spans="2:3" x14ac:dyDescent="0.3">
      <c r="B302" s="81" t="s">
        <v>256</v>
      </c>
      <c r="C302" s="81" t="b">
        <v>0</v>
      </c>
    </row>
    <row r="303" spans="2:3" x14ac:dyDescent="0.3">
      <c r="B303" s="81" t="s">
        <v>258</v>
      </c>
      <c r="C303" s="81" t="b">
        <v>0</v>
      </c>
    </row>
    <row r="304" spans="2:3" x14ac:dyDescent="0.3">
      <c r="B304" s="81" t="s">
        <v>260</v>
      </c>
      <c r="C304" s="81" t="b">
        <v>0</v>
      </c>
    </row>
    <row r="305" spans="2:3" x14ac:dyDescent="0.3">
      <c r="B305" s="81" t="s">
        <v>261</v>
      </c>
      <c r="C305" s="81" t="b">
        <v>0</v>
      </c>
    </row>
    <row r="306" spans="2:3" x14ac:dyDescent="0.3">
      <c r="B306" s="81" t="s">
        <v>263</v>
      </c>
      <c r="C306" s="81" t="b">
        <v>0</v>
      </c>
    </row>
    <row r="307" spans="2:3" x14ac:dyDescent="0.3">
      <c r="C307" s="81" t="s">
        <v>514</v>
      </c>
    </row>
    <row r="308" spans="2:3" x14ac:dyDescent="0.3">
      <c r="C308" s="81" t="b">
        <v>0</v>
      </c>
    </row>
    <row r="309" spans="2:3" x14ac:dyDescent="0.3">
      <c r="B309" s="81" t="s">
        <v>265</v>
      </c>
      <c r="C309" s="81" t="b">
        <v>0</v>
      </c>
    </row>
    <row r="310" spans="2:3" x14ac:dyDescent="0.3">
      <c r="B310" s="81" t="s">
        <v>268</v>
      </c>
      <c r="C310" s="81" t="b">
        <v>0</v>
      </c>
    </row>
    <row r="311" spans="2:3" x14ac:dyDescent="0.3">
      <c r="B311" s="81" t="s">
        <v>269</v>
      </c>
      <c r="C311" s="81" t="b">
        <v>0</v>
      </c>
    </row>
    <row r="312" spans="2:3" x14ac:dyDescent="0.3">
      <c r="B312" s="81" t="s">
        <v>270</v>
      </c>
      <c r="C312" s="81" t="b">
        <v>0</v>
      </c>
    </row>
    <row r="313" spans="2:3" x14ac:dyDescent="0.3">
      <c r="B313" s="81" t="s">
        <v>271</v>
      </c>
      <c r="C313" s="81" t="b">
        <v>0</v>
      </c>
    </row>
    <row r="314" spans="2:3" x14ac:dyDescent="0.3">
      <c r="B314" s="81" t="s">
        <v>273</v>
      </c>
      <c r="C314" s="81" t="b">
        <v>0</v>
      </c>
    </row>
    <row r="315" spans="2:3" x14ac:dyDescent="0.3">
      <c r="B315" s="81" t="s">
        <v>580</v>
      </c>
      <c r="C315" s="81" t="b">
        <v>0</v>
      </c>
    </row>
    <row r="316" spans="2:3" x14ac:dyDescent="0.3">
      <c r="B316" s="81" t="s">
        <v>277</v>
      </c>
      <c r="C316" s="81" t="b">
        <v>0</v>
      </c>
    </row>
    <row r="317" spans="2:3" x14ac:dyDescent="0.3">
      <c r="B317" s="81" t="s">
        <v>283</v>
      </c>
      <c r="C317" s="81" t="b">
        <v>0</v>
      </c>
    </row>
    <row r="318" spans="2:3" x14ac:dyDescent="0.3">
      <c r="B318" s="81" t="s">
        <v>284</v>
      </c>
      <c r="C318" s="81" t="b">
        <v>0</v>
      </c>
    </row>
    <row r="319" spans="2:3" x14ac:dyDescent="0.3">
      <c r="B319" s="81" t="s">
        <v>285</v>
      </c>
      <c r="C319" s="81" t="b">
        <v>0</v>
      </c>
    </row>
    <row r="320" spans="2:3" x14ac:dyDescent="0.3">
      <c r="B320" s="81" t="s">
        <v>286</v>
      </c>
      <c r="C320" s="81" t="b">
        <v>0</v>
      </c>
    </row>
    <row r="321" spans="2:3" x14ac:dyDescent="0.3">
      <c r="B321" s="81" t="s">
        <v>288</v>
      </c>
      <c r="C321" s="81" t="b">
        <v>0</v>
      </c>
    </row>
    <row r="322" spans="2:3" x14ac:dyDescent="0.3">
      <c r="B322" s="81" t="s">
        <v>289</v>
      </c>
      <c r="C322" s="81" t="b">
        <v>0</v>
      </c>
    </row>
    <row r="323" spans="2:3" x14ac:dyDescent="0.3">
      <c r="B323" s="81" t="s">
        <v>290</v>
      </c>
      <c r="C323" s="81" t="b">
        <v>0</v>
      </c>
    </row>
    <row r="324" spans="2:3" x14ac:dyDescent="0.3">
      <c r="B324" s="81" t="s">
        <v>294</v>
      </c>
      <c r="C324" s="81" t="b">
        <v>0</v>
      </c>
    </row>
    <row r="325" spans="2:3" x14ac:dyDescent="0.3">
      <c r="B325" s="81" t="s">
        <v>295</v>
      </c>
      <c r="C325" s="81" t="b">
        <v>0</v>
      </c>
    </row>
    <row r="326" spans="2:3" x14ac:dyDescent="0.3">
      <c r="B326" s="81" t="s">
        <v>296</v>
      </c>
      <c r="C326" s="81" t="b">
        <v>0</v>
      </c>
    </row>
    <row r="327" spans="2:3" x14ac:dyDescent="0.3">
      <c r="B327" s="81" t="s">
        <v>301</v>
      </c>
      <c r="C327" s="81" t="b">
        <v>0</v>
      </c>
    </row>
    <row r="328" spans="2:3" x14ac:dyDescent="0.3">
      <c r="B328" s="81" t="s">
        <v>302</v>
      </c>
      <c r="C328" s="81" t="b">
        <v>0</v>
      </c>
    </row>
    <row r="329" spans="2:3" x14ac:dyDescent="0.3">
      <c r="B329" s="81" t="s">
        <v>279</v>
      </c>
      <c r="C329" s="81" t="b">
        <v>0</v>
      </c>
    </row>
    <row r="330" spans="2:3" x14ac:dyDescent="0.3">
      <c r="B330" s="81" t="s">
        <v>280</v>
      </c>
      <c r="C330" s="81" t="b">
        <v>0</v>
      </c>
    </row>
    <row r="331" spans="2:3" x14ac:dyDescent="0.3">
      <c r="B331" s="81" t="s">
        <v>281</v>
      </c>
      <c r="C331" s="81" t="b">
        <v>0</v>
      </c>
    </row>
    <row r="332" spans="2:3" x14ac:dyDescent="0.3">
      <c r="B332" s="81" t="s">
        <v>303</v>
      </c>
      <c r="C332" s="81" t="b">
        <v>0</v>
      </c>
    </row>
    <row r="333" spans="2:3" x14ac:dyDescent="0.3">
      <c r="B333" s="81" t="s">
        <v>311</v>
      </c>
      <c r="C333" s="81" t="b">
        <v>0</v>
      </c>
    </row>
    <row r="334" spans="2:3" x14ac:dyDescent="0.3">
      <c r="C334" s="81" t="s">
        <v>513</v>
      </c>
    </row>
    <row r="335" spans="2:3" x14ac:dyDescent="0.3">
      <c r="C335" s="81" t="s">
        <v>513</v>
      </c>
    </row>
    <row r="336" spans="2:3" x14ac:dyDescent="0.3">
      <c r="B336" s="81" t="s">
        <v>581</v>
      </c>
      <c r="C336" s="81" t="s">
        <v>513</v>
      </c>
    </row>
    <row r="337" spans="2:3" x14ac:dyDescent="0.3">
      <c r="B337" s="81" t="s">
        <v>312</v>
      </c>
      <c r="C337" s="81" t="b">
        <v>0</v>
      </c>
    </row>
    <row r="338" spans="2:3" x14ac:dyDescent="0.3">
      <c r="B338" s="81" t="s">
        <v>313</v>
      </c>
      <c r="C338" s="81" t="b">
        <v>0</v>
      </c>
    </row>
    <row r="339" spans="2:3" x14ac:dyDescent="0.3">
      <c r="B339" s="81" t="s">
        <v>314</v>
      </c>
      <c r="C339" s="81" t="b">
        <v>0</v>
      </c>
    </row>
    <row r="340" spans="2:3" x14ac:dyDescent="0.3">
      <c r="C340" s="81" t="s">
        <v>513</v>
      </c>
    </row>
    <row r="341" spans="2:3" x14ac:dyDescent="0.3">
      <c r="C341" s="81" t="s">
        <v>513</v>
      </c>
    </row>
    <row r="342" spans="2:3" x14ac:dyDescent="0.3">
      <c r="B342" s="81" t="s">
        <v>582</v>
      </c>
      <c r="C342" s="81" t="s">
        <v>513</v>
      </c>
    </row>
    <row r="343" spans="2:3" x14ac:dyDescent="0.3">
      <c r="B343" s="81" t="s">
        <v>317</v>
      </c>
      <c r="C343" s="81" t="b">
        <v>0</v>
      </c>
    </row>
    <row r="344" spans="2:3" x14ac:dyDescent="0.3">
      <c r="B344" s="81" t="s">
        <v>318</v>
      </c>
      <c r="C344" s="81" t="b">
        <v>0</v>
      </c>
    </row>
    <row r="345" spans="2:3" x14ac:dyDescent="0.3">
      <c r="B345" s="81" t="s">
        <v>319</v>
      </c>
      <c r="C345" s="81" t="b">
        <v>0</v>
      </c>
    </row>
    <row r="346" spans="2:3" x14ac:dyDescent="0.3">
      <c r="B346" s="81" t="s">
        <v>697</v>
      </c>
      <c r="C346" s="81" t="s">
        <v>513</v>
      </c>
    </row>
    <row r="347" spans="2:3" x14ac:dyDescent="0.3">
      <c r="C347" s="81" t="s">
        <v>513</v>
      </c>
    </row>
    <row r="348" spans="2:3" x14ac:dyDescent="0.3">
      <c r="C348" s="81" t="s">
        <v>513</v>
      </c>
    </row>
    <row r="349" spans="2:3" x14ac:dyDescent="0.3">
      <c r="B349" s="81" t="s">
        <v>322</v>
      </c>
      <c r="C349" s="81" t="b">
        <v>0</v>
      </c>
    </row>
    <row r="350" spans="2:3" x14ac:dyDescent="0.3">
      <c r="B350" s="81" t="s">
        <v>323</v>
      </c>
      <c r="C350" s="81" t="b">
        <v>0</v>
      </c>
    </row>
    <row r="351" spans="2:3" x14ac:dyDescent="0.3">
      <c r="B351" s="81" t="s">
        <v>324</v>
      </c>
      <c r="C351" s="81" t="b">
        <v>0</v>
      </c>
    </row>
    <row r="352" spans="2:3" x14ac:dyDescent="0.3">
      <c r="C352" s="81" t="s">
        <v>513</v>
      </c>
    </row>
    <row r="353" spans="2:3" x14ac:dyDescent="0.3">
      <c r="C353" s="81" t="s">
        <v>513</v>
      </c>
    </row>
    <row r="354" spans="2:3" x14ac:dyDescent="0.3">
      <c r="B354" s="81" t="s">
        <v>698</v>
      </c>
      <c r="C354" s="81" t="s">
        <v>513</v>
      </c>
    </row>
    <row r="355" spans="2:3" x14ac:dyDescent="0.3">
      <c r="C355" s="81" t="s">
        <v>513</v>
      </c>
    </row>
    <row r="356" spans="2:3" x14ac:dyDescent="0.3">
      <c r="C356" s="81" t="s">
        <v>513</v>
      </c>
    </row>
    <row r="357" spans="2:3" x14ac:dyDescent="0.3">
      <c r="B357" s="81" t="s">
        <v>699</v>
      </c>
      <c r="C357" s="81" t="s">
        <v>513</v>
      </c>
    </row>
    <row r="358" spans="2:3" x14ac:dyDescent="0.3">
      <c r="C358" s="81" t="s">
        <v>513</v>
      </c>
    </row>
    <row r="359" spans="2:3" x14ac:dyDescent="0.3">
      <c r="C359" s="81" t="s">
        <v>513</v>
      </c>
    </row>
    <row r="360" spans="2:3" x14ac:dyDescent="0.3">
      <c r="B360" s="81" t="s">
        <v>700</v>
      </c>
      <c r="C360" s="81" t="s">
        <v>513</v>
      </c>
    </row>
    <row r="361" spans="2:3" x14ac:dyDescent="0.3">
      <c r="B361" s="81" t="s">
        <v>312</v>
      </c>
      <c r="C361" s="81" t="b">
        <v>0</v>
      </c>
    </row>
    <row r="362" spans="2:3" x14ac:dyDescent="0.3">
      <c r="B362" s="81" t="s">
        <v>313</v>
      </c>
      <c r="C362" s="81" t="b">
        <v>0</v>
      </c>
    </row>
    <row r="363" spans="2:3" x14ac:dyDescent="0.3">
      <c r="B363" s="81" t="s">
        <v>314</v>
      </c>
      <c r="C363" s="81" t="b">
        <v>0</v>
      </c>
    </row>
    <row r="364" spans="2:3" x14ac:dyDescent="0.3">
      <c r="B364" s="81" t="s">
        <v>315</v>
      </c>
      <c r="C364" s="81" t="b">
        <v>0</v>
      </c>
    </row>
    <row r="365" spans="2:3" x14ac:dyDescent="0.3">
      <c r="C365" s="81" t="b">
        <v>0</v>
      </c>
    </row>
    <row r="366" spans="2:3" x14ac:dyDescent="0.3">
      <c r="B366" s="81" t="s">
        <v>320</v>
      </c>
      <c r="C366" s="81" t="b">
        <v>0</v>
      </c>
    </row>
    <row r="367" spans="2:3" x14ac:dyDescent="0.3">
      <c r="C367" s="81" t="b">
        <v>0</v>
      </c>
    </row>
    <row r="368" spans="2:3" x14ac:dyDescent="0.3">
      <c r="C368" s="81" t="b">
        <v>0</v>
      </c>
    </row>
    <row r="369" spans="2:3" x14ac:dyDescent="0.3">
      <c r="B369" s="81" t="s">
        <v>325</v>
      </c>
      <c r="C369" s="81" t="b">
        <v>0</v>
      </c>
    </row>
    <row r="370" spans="2:3" x14ac:dyDescent="0.3">
      <c r="B370" s="81" t="s">
        <v>327</v>
      </c>
      <c r="C370" s="81" t="b">
        <v>0</v>
      </c>
    </row>
    <row r="371" spans="2:3" x14ac:dyDescent="0.3">
      <c r="B371" s="81" t="s">
        <v>583</v>
      </c>
      <c r="C371" s="81" t="s">
        <v>543</v>
      </c>
    </row>
    <row r="372" spans="2:3" x14ac:dyDescent="0.3">
      <c r="B372" s="81" t="s">
        <v>584</v>
      </c>
      <c r="C372" s="81" t="b">
        <v>0</v>
      </c>
    </row>
    <row r="373" spans="2:3" x14ac:dyDescent="0.3">
      <c r="B373" s="81" t="s">
        <v>585</v>
      </c>
      <c r="C373" s="81" t="s">
        <v>543</v>
      </c>
    </row>
    <row r="374" spans="2:3" x14ac:dyDescent="0.3">
      <c r="B374" s="81" t="s">
        <v>586</v>
      </c>
      <c r="C374" s="81" t="b">
        <v>0</v>
      </c>
    </row>
    <row r="375" spans="2:3" x14ac:dyDescent="0.3">
      <c r="B375" s="81" t="s">
        <v>587</v>
      </c>
      <c r="C375" s="81" t="s">
        <v>543</v>
      </c>
    </row>
    <row r="376" spans="2:3" x14ac:dyDescent="0.3">
      <c r="B376" s="81" t="s">
        <v>588</v>
      </c>
      <c r="C376" s="81" t="b">
        <v>0</v>
      </c>
    </row>
    <row r="377" spans="2:3" x14ac:dyDescent="0.3">
      <c r="B377" s="81" t="s">
        <v>589</v>
      </c>
      <c r="C377" s="81" t="s">
        <v>543</v>
      </c>
    </row>
    <row r="378" spans="2:3" x14ac:dyDescent="0.3">
      <c r="B378" s="81" t="s">
        <v>678</v>
      </c>
      <c r="C378" s="81" t="b">
        <v>1</v>
      </c>
    </row>
    <row r="379" spans="2:3" x14ac:dyDescent="0.3">
      <c r="B379" s="81" t="s">
        <v>590</v>
      </c>
      <c r="C379" s="81" t="s">
        <v>543</v>
      </c>
    </row>
    <row r="380" spans="2:3" x14ac:dyDescent="0.3">
      <c r="B380" s="81" t="s">
        <v>591</v>
      </c>
      <c r="C380" s="81" t="b">
        <v>0</v>
      </c>
    </row>
    <row r="381" spans="2:3" x14ac:dyDescent="0.3">
      <c r="B381" s="81" t="s">
        <v>592</v>
      </c>
      <c r="C381" s="81" t="s">
        <v>543</v>
      </c>
    </row>
    <row r="382" spans="2:3" x14ac:dyDescent="0.3">
      <c r="B382" s="81" t="s">
        <v>593</v>
      </c>
      <c r="C382" s="81" t="b">
        <v>0</v>
      </c>
    </row>
    <row r="383" spans="2:3" x14ac:dyDescent="0.3">
      <c r="B383" s="81" t="s">
        <v>329</v>
      </c>
      <c r="C383" s="81" t="b">
        <v>0</v>
      </c>
    </row>
    <row r="384" spans="2:3" x14ac:dyDescent="0.3">
      <c r="B384" s="81" t="s">
        <v>331</v>
      </c>
      <c r="C384" s="81" t="b">
        <v>0</v>
      </c>
    </row>
    <row r="385" spans="2:3" x14ac:dyDescent="0.3">
      <c r="B385" s="81" t="s">
        <v>332</v>
      </c>
      <c r="C385" s="81" t="b">
        <v>0</v>
      </c>
    </row>
    <row r="386" spans="2:3" x14ac:dyDescent="0.3">
      <c r="B386" s="81" t="s">
        <v>333</v>
      </c>
      <c r="C386" s="81" t="b">
        <v>0</v>
      </c>
    </row>
    <row r="387" spans="2:3" x14ac:dyDescent="0.3">
      <c r="B387" s="81" t="s">
        <v>334</v>
      </c>
      <c r="C387" s="81" t="b">
        <v>0</v>
      </c>
    </row>
    <row r="388" spans="2:3" x14ac:dyDescent="0.3">
      <c r="B388" s="81" t="s">
        <v>336</v>
      </c>
      <c r="C388" s="81" t="b">
        <v>0</v>
      </c>
    </row>
    <row r="389" spans="2:3" x14ac:dyDescent="0.3">
      <c r="B389" s="81" t="s">
        <v>338</v>
      </c>
      <c r="C389" s="81" t="b">
        <v>0</v>
      </c>
    </row>
    <row r="390" spans="2:3" x14ac:dyDescent="0.3">
      <c r="B390" s="81" t="s">
        <v>340</v>
      </c>
      <c r="C390" s="81" t="b">
        <v>0</v>
      </c>
    </row>
    <row r="391" spans="2:3" x14ac:dyDescent="0.3">
      <c r="B391" s="81" t="s">
        <v>342</v>
      </c>
      <c r="C391" s="81" t="b">
        <v>0</v>
      </c>
    </row>
    <row r="392" spans="2:3" x14ac:dyDescent="0.3">
      <c r="C392" s="81" t="b">
        <v>0</v>
      </c>
    </row>
    <row r="393" spans="2:3" x14ac:dyDescent="0.3">
      <c r="B393" s="81" t="s">
        <v>344</v>
      </c>
      <c r="C393" s="81" t="b">
        <v>0</v>
      </c>
    </row>
    <row r="394" spans="2:3" x14ac:dyDescent="0.3">
      <c r="C394" s="81" t="b">
        <v>0</v>
      </c>
    </row>
    <row r="395" spans="2:3" x14ac:dyDescent="0.3">
      <c r="B395" s="81" t="s">
        <v>346</v>
      </c>
      <c r="C395" s="81" t="b">
        <v>0</v>
      </c>
    </row>
    <row r="396" spans="2:3" x14ac:dyDescent="0.3">
      <c r="C396" s="81" t="b">
        <v>0</v>
      </c>
    </row>
    <row r="397" spans="2:3" x14ac:dyDescent="0.3">
      <c r="B397" s="81" t="s">
        <v>348</v>
      </c>
      <c r="C397" s="81" t="b">
        <v>0</v>
      </c>
    </row>
    <row r="398" spans="2:3" x14ac:dyDescent="0.3">
      <c r="C398" s="81" t="b">
        <v>0</v>
      </c>
    </row>
    <row r="399" spans="2:3" x14ac:dyDescent="0.3">
      <c r="B399" s="81" t="s">
        <v>350</v>
      </c>
      <c r="C399" s="81" t="b">
        <v>0</v>
      </c>
    </row>
    <row r="400" spans="2:3" x14ac:dyDescent="0.3">
      <c r="B400" s="81" t="s">
        <v>594</v>
      </c>
      <c r="C400" s="81" t="s">
        <v>543</v>
      </c>
    </row>
    <row r="401" spans="2:3" x14ac:dyDescent="0.3">
      <c r="B401" s="81" t="s">
        <v>709</v>
      </c>
      <c r="C401" s="81" t="s">
        <v>543</v>
      </c>
    </row>
    <row r="402" spans="2:3" x14ac:dyDescent="0.3">
      <c r="B402" s="81" t="s">
        <v>711</v>
      </c>
      <c r="C402" s="81" t="s">
        <v>543</v>
      </c>
    </row>
    <row r="403" spans="2:3" x14ac:dyDescent="0.3">
      <c r="B403" s="81" t="s">
        <v>712</v>
      </c>
      <c r="C403" s="81" t="s">
        <v>543</v>
      </c>
    </row>
    <row r="404" spans="2:3" x14ac:dyDescent="0.3">
      <c r="B404" s="81" t="s">
        <v>713</v>
      </c>
      <c r="C404" s="81" t="s">
        <v>543</v>
      </c>
    </row>
    <row r="405" spans="2:3" x14ac:dyDescent="0.3">
      <c r="B405" s="81" t="s">
        <v>702</v>
      </c>
      <c r="C405" s="81" t="s">
        <v>513</v>
      </c>
    </row>
    <row r="406" spans="2:3" x14ac:dyDescent="0.3">
      <c r="C406" s="81" t="b">
        <v>0</v>
      </c>
    </row>
    <row r="407" spans="2:3" x14ac:dyDescent="0.3">
      <c r="B407" s="81" t="s">
        <v>352</v>
      </c>
      <c r="C407" s="81" t="b">
        <v>0</v>
      </c>
    </row>
    <row r="408" spans="2:3" x14ac:dyDescent="0.3">
      <c r="B408" s="81" t="s">
        <v>354</v>
      </c>
      <c r="C408" s="81" t="b">
        <v>0</v>
      </c>
    </row>
    <row r="409" spans="2:3" x14ac:dyDescent="0.3">
      <c r="B409" s="81" t="s">
        <v>356</v>
      </c>
      <c r="C409" s="81" t="b">
        <v>0</v>
      </c>
    </row>
    <row r="410" spans="2:3" x14ac:dyDescent="0.3">
      <c r="C410" s="81" t="b">
        <v>0</v>
      </c>
    </row>
    <row r="411" spans="2:3" x14ac:dyDescent="0.3">
      <c r="B411" s="81" t="s">
        <v>358</v>
      </c>
      <c r="C411" s="81" t="b">
        <v>0</v>
      </c>
    </row>
    <row r="412" spans="2:3" x14ac:dyDescent="0.3">
      <c r="B412" s="81" t="s">
        <v>360</v>
      </c>
      <c r="C412" s="81" t="b">
        <v>0</v>
      </c>
    </row>
    <row r="413" spans="2:3" x14ac:dyDescent="0.3">
      <c r="B413" s="81" t="s">
        <v>362</v>
      </c>
      <c r="C413" s="81" t="b">
        <v>0</v>
      </c>
    </row>
    <row r="414" spans="2:3" x14ac:dyDescent="0.3">
      <c r="C414" s="81" t="b">
        <v>0</v>
      </c>
    </row>
    <row r="415" spans="2:3" x14ac:dyDescent="0.3">
      <c r="B415" s="81" t="s">
        <v>364</v>
      </c>
      <c r="C415" s="81" t="b">
        <v>0</v>
      </c>
    </row>
    <row r="416" spans="2:3" x14ac:dyDescent="0.3">
      <c r="B416" s="81" t="s">
        <v>365</v>
      </c>
      <c r="C416" s="81" t="b">
        <v>0</v>
      </c>
    </row>
    <row r="417" spans="2:3" x14ac:dyDescent="0.3">
      <c r="B417" s="81" t="s">
        <v>366</v>
      </c>
      <c r="C417" s="81" t="b">
        <v>0</v>
      </c>
    </row>
    <row r="418" spans="2:3" x14ac:dyDescent="0.3">
      <c r="B418" s="81" t="s">
        <v>367</v>
      </c>
      <c r="C418" s="81" t="b">
        <v>0</v>
      </c>
    </row>
    <row r="419" spans="2:3" x14ac:dyDescent="0.3">
      <c r="B419" s="81" t="s">
        <v>369</v>
      </c>
      <c r="C419" s="81" t="b">
        <v>0</v>
      </c>
    </row>
    <row r="420" spans="2:3" x14ac:dyDescent="0.3">
      <c r="B420" s="81" t="s">
        <v>370</v>
      </c>
      <c r="C420" s="81" t="b">
        <v>0</v>
      </c>
    </row>
    <row r="421" spans="2:3" x14ac:dyDescent="0.3">
      <c r="B421" s="81" t="s">
        <v>371</v>
      </c>
      <c r="C421" s="81" t="b">
        <v>0</v>
      </c>
    </row>
    <row r="422" spans="2:3" x14ac:dyDescent="0.3">
      <c r="B422" s="81" t="s">
        <v>372</v>
      </c>
      <c r="C422" s="81" t="b">
        <v>0</v>
      </c>
    </row>
    <row r="423" spans="2:3" x14ac:dyDescent="0.3">
      <c r="C423" s="81" t="b">
        <v>0</v>
      </c>
    </row>
    <row r="424" spans="2:3" x14ac:dyDescent="0.3">
      <c r="C424" s="81" t="b">
        <v>0</v>
      </c>
    </row>
    <row r="425" spans="2:3" x14ac:dyDescent="0.3">
      <c r="C425" s="81" t="b">
        <v>0</v>
      </c>
    </row>
    <row r="426" spans="2:3" x14ac:dyDescent="0.3">
      <c r="C426" s="81" t="b">
        <v>0</v>
      </c>
    </row>
    <row r="427" spans="2:3" x14ac:dyDescent="0.3">
      <c r="C427" s="81" t="b">
        <v>0</v>
      </c>
    </row>
    <row r="428" spans="2:3" x14ac:dyDescent="0.3">
      <c r="C428" s="81" t="b">
        <v>0</v>
      </c>
    </row>
    <row r="429" spans="2:3" x14ac:dyDescent="0.3">
      <c r="B429" s="81" t="s">
        <v>374</v>
      </c>
      <c r="C429" s="81" t="b">
        <v>0</v>
      </c>
    </row>
    <row r="430" spans="2:3" x14ac:dyDescent="0.3">
      <c r="C430" s="81" t="b">
        <v>0</v>
      </c>
    </row>
    <row r="431" spans="2:3" x14ac:dyDescent="0.3">
      <c r="B431" s="81" t="s">
        <v>376</v>
      </c>
      <c r="C431" s="81" t="b">
        <v>0</v>
      </c>
    </row>
    <row r="432" spans="2:3" x14ac:dyDescent="0.3">
      <c r="C432" s="81" t="b">
        <v>0</v>
      </c>
    </row>
    <row r="433" spans="2:3" x14ac:dyDescent="0.3">
      <c r="C433" s="81" t="b">
        <v>0</v>
      </c>
    </row>
    <row r="434" spans="2:3" x14ac:dyDescent="0.3">
      <c r="C434" s="81" t="b">
        <v>0</v>
      </c>
    </row>
    <row r="435" spans="2:3" x14ac:dyDescent="0.3">
      <c r="B435" s="81" t="s">
        <v>378</v>
      </c>
      <c r="C435" s="81" t="b">
        <v>0</v>
      </c>
    </row>
    <row r="436" spans="2:3" x14ac:dyDescent="0.3">
      <c r="C436" s="81" t="s">
        <v>543</v>
      </c>
    </row>
    <row r="437" spans="2:3" x14ac:dyDescent="0.3">
      <c r="C437" s="81" t="s">
        <v>543</v>
      </c>
    </row>
    <row r="438" spans="2:3" x14ac:dyDescent="0.3">
      <c r="C438" s="81" t="s">
        <v>543</v>
      </c>
    </row>
    <row r="439" spans="2:3" x14ac:dyDescent="0.3">
      <c r="C439" s="81" t="s">
        <v>543</v>
      </c>
    </row>
    <row r="440" spans="2:3" x14ac:dyDescent="0.3">
      <c r="C440" s="81" t="s">
        <v>543</v>
      </c>
    </row>
    <row r="441" spans="2:3" x14ac:dyDescent="0.3">
      <c r="C441" s="81" t="s">
        <v>513</v>
      </c>
    </row>
    <row r="442" spans="2:3" x14ac:dyDescent="0.3">
      <c r="C442" s="81" t="s">
        <v>543</v>
      </c>
    </row>
    <row r="443" spans="2:3" x14ac:dyDescent="0.3">
      <c r="B443" s="81" t="s">
        <v>542</v>
      </c>
      <c r="C443" s="81" t="b">
        <v>0</v>
      </c>
    </row>
    <row r="444" spans="2:3" x14ac:dyDescent="0.3">
      <c r="C444" s="81" t="b">
        <v>0</v>
      </c>
    </row>
    <row r="445" spans="2:3" x14ac:dyDescent="0.3">
      <c r="C445" s="81" t="b">
        <v>0</v>
      </c>
    </row>
    <row r="446" spans="2:3" x14ac:dyDescent="0.3">
      <c r="C446" s="81" t="s">
        <v>513</v>
      </c>
    </row>
    <row r="447" spans="2:3" x14ac:dyDescent="0.3">
      <c r="B447" s="81" t="s">
        <v>382</v>
      </c>
      <c r="C447" s="81" t="b">
        <v>0</v>
      </c>
    </row>
    <row r="448" spans="2:3" x14ac:dyDescent="0.3">
      <c r="B448" s="81" t="s">
        <v>383</v>
      </c>
      <c r="C448" s="81" t="b">
        <v>0</v>
      </c>
    </row>
    <row r="449" spans="2:3" x14ac:dyDescent="0.3">
      <c r="B449" s="81" t="s">
        <v>384</v>
      </c>
      <c r="C449" s="81" t="b">
        <v>0</v>
      </c>
    </row>
    <row r="450" spans="2:3" x14ac:dyDescent="0.3">
      <c r="B450" s="81" t="s">
        <v>385</v>
      </c>
      <c r="C450" s="81" t="b">
        <v>0</v>
      </c>
    </row>
    <row r="451" spans="2:3" x14ac:dyDescent="0.3">
      <c r="B451" s="81" t="s">
        <v>387</v>
      </c>
      <c r="C451" s="81" t="b">
        <v>0</v>
      </c>
    </row>
    <row r="452" spans="2:3" x14ac:dyDescent="0.3">
      <c r="B452" s="81" t="s">
        <v>388</v>
      </c>
      <c r="C452" s="81" t="b">
        <v>0</v>
      </c>
    </row>
    <row r="453" spans="2:3" x14ac:dyDescent="0.3">
      <c r="B453" s="81" t="s">
        <v>389</v>
      </c>
      <c r="C453" s="81" t="b">
        <v>0</v>
      </c>
    </row>
    <row r="454" spans="2:3" x14ac:dyDescent="0.3">
      <c r="B454" s="81" t="s">
        <v>390</v>
      </c>
      <c r="C454" s="81" t="b">
        <v>0</v>
      </c>
    </row>
    <row r="455" spans="2:3" x14ac:dyDescent="0.3">
      <c r="C455" s="81" t="b">
        <v>0</v>
      </c>
    </row>
    <row r="456" spans="2:3" x14ac:dyDescent="0.3">
      <c r="B456" s="81" t="s">
        <v>392</v>
      </c>
      <c r="C456" s="81" t="b">
        <v>0</v>
      </c>
    </row>
    <row r="457" spans="2:3" x14ac:dyDescent="0.3">
      <c r="B457" s="81" t="s">
        <v>394</v>
      </c>
      <c r="C457" s="81" t="b">
        <v>0</v>
      </c>
    </row>
    <row r="458" spans="2:3" x14ac:dyDescent="0.3">
      <c r="B458" s="81" t="s">
        <v>396</v>
      </c>
      <c r="C458" s="81" t="b">
        <v>0</v>
      </c>
    </row>
    <row r="459" spans="2:3" x14ac:dyDescent="0.3">
      <c r="B459" s="81" t="s">
        <v>397</v>
      </c>
      <c r="C459" s="81" t="b">
        <v>0</v>
      </c>
    </row>
    <row r="460" spans="2:3" x14ac:dyDescent="0.3">
      <c r="B460" s="81" t="s">
        <v>398</v>
      </c>
      <c r="C460" s="81" t="b">
        <v>0</v>
      </c>
    </row>
    <row r="461" spans="2:3" x14ac:dyDescent="0.3">
      <c r="C461" s="81" t="b">
        <v>0</v>
      </c>
    </row>
    <row r="462" spans="2:3" x14ac:dyDescent="0.3">
      <c r="B462" s="81" t="s">
        <v>544</v>
      </c>
      <c r="C462" s="81" t="b">
        <v>0</v>
      </c>
    </row>
    <row r="463" spans="2:3" x14ac:dyDescent="0.3">
      <c r="B463" s="81" t="s">
        <v>401</v>
      </c>
      <c r="C463" s="81" t="b">
        <v>0</v>
      </c>
    </row>
    <row r="464" spans="2:3" x14ac:dyDescent="0.3">
      <c r="B464" s="81" t="s">
        <v>402</v>
      </c>
      <c r="C464" s="81" t="b">
        <v>0</v>
      </c>
    </row>
    <row r="465" spans="2:3" x14ac:dyDescent="0.3">
      <c r="B465" s="81" t="s">
        <v>403</v>
      </c>
      <c r="C465" s="81" t="b">
        <v>0</v>
      </c>
    </row>
    <row r="466" spans="2:3" x14ac:dyDescent="0.3">
      <c r="C466" s="81" t="b">
        <v>0</v>
      </c>
    </row>
    <row r="467" spans="2:3" x14ac:dyDescent="0.3">
      <c r="B467" s="81" t="s">
        <v>404</v>
      </c>
      <c r="C467" s="81" t="b">
        <v>0</v>
      </c>
    </row>
    <row r="468" spans="2:3" x14ac:dyDescent="0.3">
      <c r="C468" s="81" t="b">
        <v>0</v>
      </c>
    </row>
    <row r="469" spans="2:3" x14ac:dyDescent="0.3">
      <c r="C469" s="81" t="b">
        <v>0</v>
      </c>
    </row>
    <row r="470" spans="2:3" x14ac:dyDescent="0.3">
      <c r="C470" s="81" t="b">
        <v>0</v>
      </c>
    </row>
    <row r="471" spans="2:3" x14ac:dyDescent="0.3">
      <c r="C471" s="81" t="b">
        <v>0</v>
      </c>
    </row>
    <row r="472" spans="2:3" x14ac:dyDescent="0.3">
      <c r="C472" s="81" t="b">
        <v>0</v>
      </c>
    </row>
    <row r="473" spans="2:3" x14ac:dyDescent="0.3">
      <c r="C473" s="81" t="b">
        <v>0</v>
      </c>
    </row>
    <row r="474" spans="2:3" x14ac:dyDescent="0.3">
      <c r="C474" s="81" t="b">
        <v>0</v>
      </c>
    </row>
    <row r="475" spans="2:3" x14ac:dyDescent="0.3">
      <c r="C475" s="81" t="b">
        <v>0</v>
      </c>
    </row>
    <row r="476" spans="2:3" x14ac:dyDescent="0.3">
      <c r="B476" s="81" t="s">
        <v>408</v>
      </c>
      <c r="C476" s="81" t="b">
        <v>0</v>
      </c>
    </row>
    <row r="477" spans="2:3" x14ac:dyDescent="0.3">
      <c r="B477" s="81" t="s">
        <v>410</v>
      </c>
      <c r="C477" s="81" t="b">
        <v>0</v>
      </c>
    </row>
    <row r="478" spans="2:3" x14ac:dyDescent="0.3">
      <c r="C478" s="81" t="s">
        <v>513</v>
      </c>
    </row>
    <row r="479" spans="2:3" x14ac:dyDescent="0.3">
      <c r="C479" s="81" t="s">
        <v>513</v>
      </c>
    </row>
    <row r="480" spans="2:3" x14ac:dyDescent="0.3">
      <c r="B480" s="81" t="s">
        <v>412</v>
      </c>
      <c r="C480" s="81" t="b">
        <v>0</v>
      </c>
    </row>
    <row r="481" spans="2:3" x14ac:dyDescent="0.3">
      <c r="B481" s="81" t="s">
        <v>414</v>
      </c>
      <c r="C481" s="81" t="b">
        <v>0</v>
      </c>
    </row>
    <row r="482" spans="2:3" x14ac:dyDescent="0.3">
      <c r="B482" s="81" t="s">
        <v>416</v>
      </c>
      <c r="C482" s="81" t="b">
        <v>0</v>
      </c>
    </row>
    <row r="483" spans="2:3" x14ac:dyDescent="0.3">
      <c r="B483" s="81" t="s">
        <v>418</v>
      </c>
      <c r="C483" s="81" t="b">
        <v>0</v>
      </c>
    </row>
    <row r="484" spans="2:3" x14ac:dyDescent="0.3">
      <c r="B484" s="81" t="s">
        <v>419</v>
      </c>
      <c r="C484" s="81" t="b">
        <v>0</v>
      </c>
    </row>
    <row r="485" spans="2:3" x14ac:dyDescent="0.3">
      <c r="B485" s="81" t="s">
        <v>567</v>
      </c>
      <c r="C485" s="81" t="b">
        <v>0</v>
      </c>
    </row>
    <row r="486" spans="2:3" x14ac:dyDescent="0.3">
      <c r="B486" s="81" t="s">
        <v>545</v>
      </c>
      <c r="C486" s="81" t="b">
        <v>0</v>
      </c>
    </row>
    <row r="487" spans="2:3" x14ac:dyDescent="0.3">
      <c r="B487" s="81" t="s">
        <v>546</v>
      </c>
      <c r="C487" s="81" t="b">
        <v>0</v>
      </c>
    </row>
    <row r="488" spans="2:3" x14ac:dyDescent="0.3">
      <c r="B488" s="81" t="s">
        <v>547</v>
      </c>
      <c r="C488" s="81" t="b">
        <v>0</v>
      </c>
    </row>
    <row r="489" spans="2:3" x14ac:dyDescent="0.3">
      <c r="B489" s="81" t="s">
        <v>548</v>
      </c>
      <c r="C489" s="81" t="b">
        <v>0</v>
      </c>
    </row>
    <row r="490" spans="2:3" x14ac:dyDescent="0.3">
      <c r="B490" s="81" t="s">
        <v>545</v>
      </c>
      <c r="C490" s="81" t="b">
        <v>0</v>
      </c>
    </row>
    <row r="491" spans="2:3" x14ac:dyDescent="0.3">
      <c r="B491" s="81" t="s">
        <v>546</v>
      </c>
      <c r="C491" s="81" t="b">
        <v>0</v>
      </c>
    </row>
    <row r="492" spans="2:3" x14ac:dyDescent="0.3">
      <c r="B492" s="81" t="s">
        <v>547</v>
      </c>
      <c r="C492" s="81" t="b">
        <v>0</v>
      </c>
    </row>
    <row r="493" spans="2:3" x14ac:dyDescent="0.3">
      <c r="B493" s="81" t="s">
        <v>548</v>
      </c>
      <c r="C493" s="81" t="b">
        <v>0</v>
      </c>
    </row>
    <row r="494" spans="2:3" x14ac:dyDescent="0.3">
      <c r="C494" s="81" t="b">
        <v>0</v>
      </c>
    </row>
    <row r="495" spans="2:3" x14ac:dyDescent="0.3">
      <c r="B495" s="81" t="s">
        <v>545</v>
      </c>
      <c r="C495" s="81" t="b">
        <v>0</v>
      </c>
    </row>
    <row r="496" spans="2:3" x14ac:dyDescent="0.3">
      <c r="B496" s="81" t="s">
        <v>546</v>
      </c>
      <c r="C496" s="81" t="b">
        <v>0</v>
      </c>
    </row>
    <row r="497" spans="2:3" x14ac:dyDescent="0.3">
      <c r="B497" s="81" t="s">
        <v>547</v>
      </c>
      <c r="C497" s="81" t="b">
        <v>0</v>
      </c>
    </row>
    <row r="498" spans="2:3" x14ac:dyDescent="0.3">
      <c r="B498" s="81" t="s">
        <v>548</v>
      </c>
      <c r="C498" s="81" t="b">
        <v>0</v>
      </c>
    </row>
    <row r="499" spans="2:3" x14ac:dyDescent="0.3">
      <c r="C499" s="81" t="b">
        <v>0</v>
      </c>
    </row>
    <row r="500" spans="2:3" x14ac:dyDescent="0.3">
      <c r="C500" s="81" t="b">
        <v>0</v>
      </c>
    </row>
    <row r="501" spans="2:3" x14ac:dyDescent="0.3">
      <c r="C501" s="81" t="b">
        <v>0</v>
      </c>
    </row>
    <row r="502" spans="2:3" x14ac:dyDescent="0.3">
      <c r="C502" s="81" t="b">
        <v>0</v>
      </c>
    </row>
    <row r="503" spans="2:3" x14ac:dyDescent="0.3">
      <c r="C503" s="81" t="s">
        <v>513</v>
      </c>
    </row>
    <row r="504" spans="2:3" x14ac:dyDescent="0.3">
      <c r="B504" s="81" t="s">
        <v>428</v>
      </c>
      <c r="C504" s="81" t="b">
        <v>0</v>
      </c>
    </row>
    <row r="505" spans="2:3" x14ac:dyDescent="0.3">
      <c r="B505" s="81" t="s">
        <v>430</v>
      </c>
      <c r="C505" s="81" t="b">
        <v>0</v>
      </c>
    </row>
    <row r="506" spans="2:3" x14ac:dyDescent="0.3">
      <c r="B506" s="81" t="s">
        <v>431</v>
      </c>
      <c r="C506" s="81" t="b">
        <v>0</v>
      </c>
    </row>
    <row r="507" spans="2:3" x14ac:dyDescent="0.3">
      <c r="B507" s="81" t="s">
        <v>432</v>
      </c>
      <c r="C507" s="81" t="b">
        <v>0</v>
      </c>
    </row>
    <row r="508" spans="2:3" x14ac:dyDescent="0.3">
      <c r="B508" s="81" t="s">
        <v>433</v>
      </c>
      <c r="C508" s="81" t="b">
        <v>0</v>
      </c>
    </row>
    <row r="509" spans="2:3" x14ac:dyDescent="0.3">
      <c r="B509" s="81" t="s">
        <v>435</v>
      </c>
      <c r="C509" s="81" t="b">
        <v>0</v>
      </c>
    </row>
    <row r="510" spans="2:3" x14ac:dyDescent="0.3">
      <c r="B510" s="81" t="s">
        <v>436</v>
      </c>
      <c r="C510" s="81" t="b">
        <v>0</v>
      </c>
    </row>
    <row r="511" spans="2:3" x14ac:dyDescent="0.3">
      <c r="B511" s="81" t="s">
        <v>437</v>
      </c>
      <c r="C511" s="81" t="b">
        <v>0</v>
      </c>
    </row>
    <row r="512" spans="2:3" x14ac:dyDescent="0.3">
      <c r="B512" s="81" t="s">
        <v>438</v>
      </c>
      <c r="C512" s="81" t="b">
        <v>0</v>
      </c>
    </row>
    <row r="513" spans="2:3" x14ac:dyDescent="0.3">
      <c r="B513" s="81" t="s">
        <v>440</v>
      </c>
      <c r="C513" s="81" t="b">
        <v>0</v>
      </c>
    </row>
    <row r="514" spans="2:3" x14ac:dyDescent="0.3">
      <c r="B514" s="81" t="s">
        <v>441</v>
      </c>
      <c r="C514" s="81" t="b">
        <v>0</v>
      </c>
    </row>
    <row r="515" spans="2:3" x14ac:dyDescent="0.3">
      <c r="B515" s="81" t="s">
        <v>442</v>
      </c>
      <c r="C515" s="81" t="b">
        <v>0</v>
      </c>
    </row>
    <row r="516" spans="2:3" x14ac:dyDescent="0.3">
      <c r="B516" s="81" t="s">
        <v>448</v>
      </c>
      <c r="C516" s="81" t="b">
        <v>0</v>
      </c>
    </row>
    <row r="517" spans="2:3" x14ac:dyDescent="0.3">
      <c r="B517" s="81" t="s">
        <v>619</v>
      </c>
      <c r="C517" s="81" t="s">
        <v>513</v>
      </c>
    </row>
    <row r="518" spans="2:3" x14ac:dyDescent="0.3">
      <c r="B518" s="81" t="s">
        <v>450</v>
      </c>
      <c r="C518" s="81" t="b">
        <v>0</v>
      </c>
    </row>
    <row r="519" spans="2:3" x14ac:dyDescent="0.3">
      <c r="B519" s="81" t="s">
        <v>452</v>
      </c>
      <c r="C519" s="81" t="b">
        <v>0</v>
      </c>
    </row>
    <row r="520" spans="2:3" x14ac:dyDescent="0.3">
      <c r="B520" s="81" t="s">
        <v>454</v>
      </c>
      <c r="C520" s="81" t="b">
        <v>0</v>
      </c>
    </row>
    <row r="521" spans="2:3" x14ac:dyDescent="0.3">
      <c r="B521" s="81" t="s">
        <v>455</v>
      </c>
      <c r="C521" s="81" t="b">
        <v>0</v>
      </c>
    </row>
    <row r="522" spans="2:3" x14ac:dyDescent="0.3">
      <c r="B522" s="81" t="s">
        <v>456</v>
      </c>
      <c r="C522" s="81" t="b">
        <v>0</v>
      </c>
    </row>
    <row r="523" spans="2:3" x14ac:dyDescent="0.3">
      <c r="B523" s="81" t="s">
        <v>457</v>
      </c>
      <c r="C523" s="81" t="b">
        <v>0</v>
      </c>
    </row>
    <row r="524" spans="2:3" x14ac:dyDescent="0.3">
      <c r="B524" s="81" t="s">
        <v>459</v>
      </c>
      <c r="C524" s="81" t="b">
        <v>0</v>
      </c>
    </row>
    <row r="525" spans="2:3" x14ac:dyDescent="0.3">
      <c r="B525" s="81" t="s">
        <v>463</v>
      </c>
      <c r="C525" s="81" t="b">
        <v>0</v>
      </c>
    </row>
    <row r="526" spans="2:3" x14ac:dyDescent="0.3">
      <c r="B526" s="81" t="s">
        <v>466</v>
      </c>
      <c r="C526" s="81" t="b">
        <v>0</v>
      </c>
    </row>
    <row r="527" spans="2:3" x14ac:dyDescent="0.3">
      <c r="B527" s="81" t="s">
        <v>468</v>
      </c>
      <c r="C527" s="81" t="b">
        <v>0</v>
      </c>
    </row>
    <row r="528" spans="2:3" x14ac:dyDescent="0.3">
      <c r="B528" s="81" t="s">
        <v>470</v>
      </c>
      <c r="C528" s="81" t="b">
        <v>0</v>
      </c>
    </row>
    <row r="529" spans="2:3" x14ac:dyDescent="0.3">
      <c r="B529" s="81" t="s">
        <v>472</v>
      </c>
      <c r="C529" s="81" t="b">
        <v>0</v>
      </c>
    </row>
    <row r="530" spans="2:3" x14ac:dyDescent="0.3">
      <c r="B530" s="81" t="s">
        <v>474</v>
      </c>
      <c r="C530" s="81" t="b">
        <v>0</v>
      </c>
    </row>
    <row r="531" spans="2:3" x14ac:dyDescent="0.3">
      <c r="B531" s="81" t="s">
        <v>476</v>
      </c>
      <c r="C531" s="81" t="b">
        <v>0</v>
      </c>
    </row>
    <row r="532" spans="2:3" x14ac:dyDescent="0.3">
      <c r="B532" s="81" t="s">
        <v>479</v>
      </c>
      <c r="C532" s="81" t="b">
        <v>0</v>
      </c>
    </row>
    <row r="533" spans="2:3" x14ac:dyDescent="0.3">
      <c r="C533" s="81" t="b">
        <v>0</v>
      </c>
    </row>
    <row r="534" spans="2:3" x14ac:dyDescent="0.3">
      <c r="C534" s="81" t="b">
        <v>0</v>
      </c>
    </row>
    <row r="535" spans="2:3" x14ac:dyDescent="0.3">
      <c r="B535" s="81" t="s">
        <v>480</v>
      </c>
      <c r="C535" s="81" t="b">
        <v>0</v>
      </c>
    </row>
    <row r="536" spans="2:3" x14ac:dyDescent="0.3">
      <c r="B536" s="81" t="s">
        <v>482</v>
      </c>
      <c r="C536" s="81" t="b">
        <v>0</v>
      </c>
    </row>
    <row r="537" spans="2:3" x14ac:dyDescent="0.3">
      <c r="C537" s="81" t="s">
        <v>513</v>
      </c>
    </row>
    <row r="538" spans="2:3" x14ac:dyDescent="0.3">
      <c r="C538" s="81" t="b">
        <v>0</v>
      </c>
    </row>
    <row r="539" spans="2:3" x14ac:dyDescent="0.3">
      <c r="B539" s="81" t="s">
        <v>484</v>
      </c>
      <c r="C539" s="81" t="b">
        <v>0</v>
      </c>
    </row>
    <row r="540" spans="2:3" x14ac:dyDescent="0.3">
      <c r="C540" s="81" t="b">
        <v>0</v>
      </c>
    </row>
    <row r="541" spans="2:3" x14ac:dyDescent="0.3">
      <c r="B541" s="81" t="s">
        <v>486</v>
      </c>
      <c r="C541" s="81" t="b">
        <v>0</v>
      </c>
    </row>
    <row r="542" spans="2:3" x14ac:dyDescent="0.3">
      <c r="C542" s="81" t="b">
        <v>0</v>
      </c>
    </row>
    <row r="543" spans="2:3" x14ac:dyDescent="0.3">
      <c r="B543" s="81" t="s">
        <v>488</v>
      </c>
      <c r="C543" s="81" t="b">
        <v>0</v>
      </c>
    </row>
    <row r="544" spans="2:3" x14ac:dyDescent="0.3">
      <c r="C544" s="81" t="b">
        <v>0</v>
      </c>
    </row>
    <row r="545" spans="2:3" x14ac:dyDescent="0.3">
      <c r="C545" s="81" t="b">
        <v>0</v>
      </c>
    </row>
    <row r="546" spans="2:3" x14ac:dyDescent="0.3">
      <c r="B546" s="81" t="s">
        <v>490</v>
      </c>
      <c r="C546" s="81" t="b">
        <v>0</v>
      </c>
    </row>
    <row r="547" spans="2:3" x14ac:dyDescent="0.3">
      <c r="C547" s="81" t="b">
        <v>0</v>
      </c>
    </row>
    <row r="548" spans="2:3" x14ac:dyDescent="0.3">
      <c r="C548" s="81" t="b">
        <v>0</v>
      </c>
    </row>
    <row r="549" spans="2:3" x14ac:dyDescent="0.3">
      <c r="B549" s="81" t="s">
        <v>492</v>
      </c>
      <c r="C549" s="81" t="b">
        <v>0</v>
      </c>
    </row>
    <row r="550" spans="2:3" x14ac:dyDescent="0.3">
      <c r="C550" s="81" t="s">
        <v>513</v>
      </c>
    </row>
    <row r="551" spans="2:3" x14ac:dyDescent="0.3">
      <c r="C551" s="81" t="b">
        <v>0</v>
      </c>
    </row>
    <row r="552" spans="2:3" x14ac:dyDescent="0.3">
      <c r="B552" s="81" t="s">
        <v>628</v>
      </c>
      <c r="C552" s="81" t="s">
        <v>543</v>
      </c>
    </row>
    <row r="553" spans="2:3" x14ac:dyDescent="0.3">
      <c r="B553" s="81" t="s">
        <v>549</v>
      </c>
      <c r="C553" s="81" t="s">
        <v>543</v>
      </c>
    </row>
    <row r="554" spans="2:3" x14ac:dyDescent="0.3">
      <c r="B554" s="81" t="s">
        <v>629</v>
      </c>
      <c r="C554" s="81" t="s">
        <v>543</v>
      </c>
    </row>
    <row r="555" spans="2:3" x14ac:dyDescent="0.3">
      <c r="B555" s="81" t="s">
        <v>550</v>
      </c>
      <c r="C555" s="81" t="s">
        <v>543</v>
      </c>
    </row>
    <row r="556" spans="2:3" x14ac:dyDescent="0.3">
      <c r="B556" s="81" t="s">
        <v>630</v>
      </c>
      <c r="C556" s="81" t="s">
        <v>543</v>
      </c>
    </row>
    <row r="557" spans="2:3" x14ac:dyDescent="0.3">
      <c r="B557" s="81" t="s">
        <v>551</v>
      </c>
      <c r="C557" s="81" t="s">
        <v>543</v>
      </c>
    </row>
    <row r="558" spans="2:3" x14ac:dyDescent="0.3">
      <c r="B558" s="81" t="s">
        <v>631</v>
      </c>
      <c r="C558" s="81" t="s">
        <v>543</v>
      </c>
    </row>
    <row r="559" spans="2:3" x14ac:dyDescent="0.3">
      <c r="B559" s="81" t="s">
        <v>549</v>
      </c>
      <c r="C559" s="81" t="s">
        <v>543</v>
      </c>
    </row>
    <row r="560" spans="2:3" x14ac:dyDescent="0.3">
      <c r="B560" s="81" t="s">
        <v>632</v>
      </c>
      <c r="C560" s="81" t="s">
        <v>543</v>
      </c>
    </row>
    <row r="561" spans="2:3" x14ac:dyDescent="0.3">
      <c r="B561" s="81" t="s">
        <v>550</v>
      </c>
      <c r="C561" s="81" t="s">
        <v>543</v>
      </c>
    </row>
    <row r="562" spans="2:3" x14ac:dyDescent="0.3">
      <c r="B562" s="81" t="s">
        <v>633</v>
      </c>
      <c r="C562" s="81" t="s">
        <v>543</v>
      </c>
    </row>
    <row r="563" spans="2:3" x14ac:dyDescent="0.3">
      <c r="B563" s="81" t="s">
        <v>551</v>
      </c>
      <c r="C563" s="81" t="s">
        <v>543</v>
      </c>
    </row>
  </sheetData>
  <phoneticPr fontId="1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9BA45-1BF3-4AE1-B2CF-E61CAFFB26F0}">
  <sheetPr codeName="Blad9"/>
  <dimension ref="B2:U556"/>
  <sheetViews>
    <sheetView topLeftCell="A61" zoomScaleNormal="100" workbookViewId="0">
      <selection activeCell="H52" sqref="H52"/>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641</v>
      </c>
      <c r="C2" s="80" t="s">
        <v>642</v>
      </c>
      <c r="G2" s="80" t="s">
        <v>626</v>
      </c>
      <c r="H2" s="80" t="s">
        <v>627</v>
      </c>
      <c r="O2" s="75"/>
      <c r="P2" s="76"/>
      <c r="Q2" s="76"/>
      <c r="R2" s="76"/>
      <c r="S2" s="76"/>
      <c r="T2" s="76"/>
      <c r="U2" s="76"/>
    </row>
    <row r="3" spans="2:21" x14ac:dyDescent="0.3">
      <c r="C3" s="81" t="b">
        <v>0</v>
      </c>
      <c r="G3" s="81" t="s">
        <v>99</v>
      </c>
      <c r="H3" s="81" t="b">
        <f>VLOOKUP(G3,$B$51:$C$645,2,FALSE)</f>
        <v>0</v>
      </c>
      <c r="L3" s="79"/>
      <c r="O3" s="77"/>
      <c r="R3" s="78"/>
      <c r="S3" s="79"/>
      <c r="U3" s="79"/>
    </row>
    <row r="4" spans="2:21" x14ac:dyDescent="0.3">
      <c r="B4" s="81" t="s">
        <v>22</v>
      </c>
      <c r="C4" s="81" t="b">
        <v>1</v>
      </c>
      <c r="G4" s="81" t="s">
        <v>100</v>
      </c>
      <c r="H4" s="81" t="b">
        <f t="shared" ref="H4:H68" si="0">VLOOKUP(G4,$B$51:$C$645,2,FALSE)</f>
        <v>0</v>
      </c>
      <c r="O4" s="77"/>
      <c r="R4" s="78"/>
      <c r="U4" s="79"/>
    </row>
    <row r="5" spans="2:21" x14ac:dyDescent="0.3">
      <c r="B5" s="81" t="s">
        <v>22</v>
      </c>
      <c r="C5" s="81" t="b">
        <v>0</v>
      </c>
      <c r="G5" s="81" t="s">
        <v>101</v>
      </c>
      <c r="H5" s="81" t="b">
        <f t="shared" si="0"/>
        <v>0</v>
      </c>
      <c r="O5" s="77"/>
      <c r="R5" s="78"/>
      <c r="U5" s="79"/>
    </row>
    <row r="6" spans="2:21" x14ac:dyDescent="0.3">
      <c r="B6" s="81" t="s">
        <v>26</v>
      </c>
      <c r="C6" s="81" t="b">
        <v>0</v>
      </c>
      <c r="G6" s="81" t="s">
        <v>102</v>
      </c>
      <c r="H6" s="81" t="b">
        <f t="shared" si="0"/>
        <v>0</v>
      </c>
      <c r="O6" s="77"/>
      <c r="U6" s="79"/>
    </row>
    <row r="7" spans="2:21" x14ac:dyDescent="0.3">
      <c r="B7" s="81" t="s">
        <v>35</v>
      </c>
      <c r="C7" s="81" t="b">
        <v>0</v>
      </c>
      <c r="G7" s="81" t="s">
        <v>103</v>
      </c>
      <c r="H7" s="81" t="b">
        <f t="shared" si="0"/>
        <v>0</v>
      </c>
      <c r="O7" s="77"/>
      <c r="U7" s="79"/>
    </row>
    <row r="8" spans="2:21" x14ac:dyDescent="0.3">
      <c r="B8" s="81" t="s">
        <v>73</v>
      </c>
      <c r="C8" s="81" t="b">
        <v>0</v>
      </c>
      <c r="G8" s="81" t="s">
        <v>104</v>
      </c>
      <c r="H8" s="81" t="b">
        <f t="shared" si="0"/>
        <v>0</v>
      </c>
      <c r="O8" s="77"/>
      <c r="U8" s="79"/>
    </row>
    <row r="9" spans="2:21" x14ac:dyDescent="0.3">
      <c r="B9" s="81" t="s">
        <v>95</v>
      </c>
      <c r="C9" s="81" t="b">
        <v>0</v>
      </c>
      <c r="G9" s="81" t="s">
        <v>108</v>
      </c>
      <c r="H9" s="81" t="b">
        <f t="shared" si="0"/>
        <v>0</v>
      </c>
      <c r="O9" s="77"/>
      <c r="U9" s="79"/>
    </row>
    <row r="10" spans="2:21" x14ac:dyDescent="0.3">
      <c r="B10" s="81" t="s">
        <v>105</v>
      </c>
      <c r="C10" s="81" t="b">
        <v>0</v>
      </c>
      <c r="G10" s="81" t="s">
        <v>109</v>
      </c>
      <c r="H10" s="81" t="b">
        <f t="shared" si="0"/>
        <v>0</v>
      </c>
      <c r="O10" s="77"/>
      <c r="U10" s="79"/>
    </row>
    <row r="11" spans="2:21" x14ac:dyDescent="0.3">
      <c r="B11" s="81" t="s">
        <v>111</v>
      </c>
      <c r="C11" s="81" t="b">
        <v>0</v>
      </c>
      <c r="G11" s="81" t="s">
        <v>110</v>
      </c>
      <c r="H11" s="81" t="b">
        <f t="shared" si="0"/>
        <v>0</v>
      </c>
      <c r="O11" s="77"/>
      <c r="U11" s="79"/>
    </row>
    <row r="12" spans="2:21" x14ac:dyDescent="0.3">
      <c r="B12" s="81" t="s">
        <v>261</v>
      </c>
      <c r="C12" s="81" t="b">
        <v>0</v>
      </c>
      <c r="G12" s="81" t="s">
        <v>124</v>
      </c>
      <c r="H12" s="81" t="b">
        <f t="shared" si="0"/>
        <v>0</v>
      </c>
      <c r="O12" s="77"/>
      <c r="U12" s="79"/>
    </row>
    <row r="13" spans="2:21" x14ac:dyDescent="0.3">
      <c r="B13" s="81" t="s">
        <v>71</v>
      </c>
      <c r="C13" s="81" t="b">
        <v>0</v>
      </c>
      <c r="G13" s="81" t="s">
        <v>126</v>
      </c>
      <c r="H13" s="81" t="b">
        <f t="shared" si="0"/>
        <v>0</v>
      </c>
      <c r="O13" s="77"/>
      <c r="U13" s="79"/>
    </row>
    <row r="14" spans="2:21" x14ac:dyDescent="0.3">
      <c r="B14" s="81" t="s">
        <v>75</v>
      </c>
      <c r="C14" s="81" t="b">
        <v>0</v>
      </c>
      <c r="G14" s="81" t="s">
        <v>128</v>
      </c>
      <c r="H14" s="81" t="b">
        <f t="shared" si="0"/>
        <v>0</v>
      </c>
      <c r="O14" s="77"/>
      <c r="U14" s="79"/>
    </row>
    <row r="15" spans="2:21" x14ac:dyDescent="0.3">
      <c r="C15" s="81" t="b">
        <v>0</v>
      </c>
      <c r="G15" s="81" t="s">
        <v>130</v>
      </c>
      <c r="H15" s="81" t="b">
        <f t="shared" si="0"/>
        <v>0</v>
      </c>
      <c r="O15" s="77"/>
      <c r="U15" s="79"/>
    </row>
    <row r="16" spans="2:21" x14ac:dyDescent="0.3">
      <c r="B16" s="81" t="s">
        <v>50</v>
      </c>
      <c r="C16" s="81" t="b">
        <v>0</v>
      </c>
      <c r="G16" s="81" t="s">
        <v>132</v>
      </c>
      <c r="H16" s="81" t="b">
        <f t="shared" si="0"/>
        <v>0</v>
      </c>
      <c r="O16" s="77"/>
      <c r="U16" s="79"/>
    </row>
    <row r="17" spans="2:21" x14ac:dyDescent="0.3">
      <c r="B17" s="81" t="s">
        <v>214</v>
      </c>
      <c r="C17" s="81" t="b">
        <v>0</v>
      </c>
      <c r="G17" s="81" t="s">
        <v>134</v>
      </c>
      <c r="H17" s="81" t="b">
        <f t="shared" si="0"/>
        <v>0</v>
      </c>
      <c r="O17" s="77"/>
      <c r="U17" s="79"/>
    </row>
    <row r="18" spans="2:21" x14ac:dyDescent="0.3">
      <c r="B18" s="81" t="s">
        <v>241</v>
      </c>
      <c r="C18" s="81" t="b">
        <v>0</v>
      </c>
      <c r="G18" s="81" t="s">
        <v>136</v>
      </c>
      <c r="H18" s="81" t="b">
        <f t="shared" si="0"/>
        <v>0</v>
      </c>
      <c r="O18" s="77"/>
      <c r="U18" s="79"/>
    </row>
    <row r="19" spans="2:21" x14ac:dyDescent="0.3">
      <c r="B19" s="81" t="s">
        <v>239</v>
      </c>
      <c r="C19" s="81" t="b">
        <v>0</v>
      </c>
      <c r="G19" s="81" t="s">
        <v>576</v>
      </c>
      <c r="H19" s="81" t="b">
        <f t="shared" si="0"/>
        <v>0</v>
      </c>
      <c r="O19" s="77"/>
      <c r="U19" s="79"/>
    </row>
    <row r="20" spans="2:21" x14ac:dyDescent="0.3">
      <c r="B20" s="81" t="s">
        <v>253</v>
      </c>
      <c r="C20" s="81" t="b">
        <v>0</v>
      </c>
      <c r="G20" s="81" t="s">
        <v>577</v>
      </c>
      <c r="H20" s="81" t="b">
        <f t="shared" si="0"/>
        <v>0</v>
      </c>
      <c r="O20" s="77"/>
      <c r="U20" s="79"/>
    </row>
    <row r="21" spans="2:21" x14ac:dyDescent="0.3">
      <c r="B21" s="81" t="s">
        <v>210</v>
      </c>
      <c r="C21" s="81" t="b">
        <v>0</v>
      </c>
      <c r="G21" s="81" t="s">
        <v>144</v>
      </c>
      <c r="H21" s="81" t="b">
        <f t="shared" si="0"/>
        <v>0</v>
      </c>
      <c r="O21" s="77"/>
      <c r="U21" s="79"/>
    </row>
    <row r="22" spans="2:21" x14ac:dyDescent="0.3">
      <c r="B22" s="81" t="s">
        <v>378</v>
      </c>
      <c r="C22" s="81" t="b">
        <v>0</v>
      </c>
      <c r="G22" s="81" t="s">
        <v>703</v>
      </c>
      <c r="H22" s="81" t="e">
        <f t="shared" si="0"/>
        <v>#N/A</v>
      </c>
      <c r="O22" s="77"/>
      <c r="U22" s="79"/>
    </row>
    <row r="23" spans="2:21" x14ac:dyDescent="0.3">
      <c r="B23" s="81" t="s">
        <v>408</v>
      </c>
      <c r="C23" s="81" t="b">
        <v>0</v>
      </c>
      <c r="G23" s="81" t="s">
        <v>704</v>
      </c>
      <c r="H23" s="81" t="e">
        <f t="shared" si="0"/>
        <v>#N/A</v>
      </c>
      <c r="O23" s="77"/>
      <c r="U23" s="79"/>
    </row>
    <row r="24" spans="2:21" x14ac:dyDescent="0.3">
      <c r="B24" s="81" t="s">
        <v>410</v>
      </c>
      <c r="C24" s="81" t="b">
        <v>0</v>
      </c>
      <c r="G24" s="81" t="s">
        <v>705</v>
      </c>
      <c r="H24" s="81" t="e">
        <f t="shared" si="0"/>
        <v>#N/A</v>
      </c>
      <c r="O24" s="77"/>
      <c r="U24" s="79"/>
    </row>
    <row r="25" spans="2:21" x14ac:dyDescent="0.3">
      <c r="B25" s="81" t="s">
        <v>412</v>
      </c>
      <c r="C25" s="81" t="b">
        <v>0</v>
      </c>
      <c r="G25" s="81" t="s">
        <v>157</v>
      </c>
      <c r="H25" s="81" t="b">
        <f t="shared" si="0"/>
        <v>0</v>
      </c>
      <c r="O25" s="77"/>
      <c r="U25" s="79"/>
    </row>
    <row r="26" spans="2:21" x14ac:dyDescent="0.3">
      <c r="B26" s="81" t="s">
        <v>222</v>
      </c>
      <c r="C26" s="81" t="b">
        <v>0</v>
      </c>
      <c r="G26" s="81" t="s">
        <v>706</v>
      </c>
      <c r="H26" s="81" t="e">
        <f t="shared" si="0"/>
        <v>#N/A</v>
      </c>
      <c r="O26" s="77"/>
      <c r="U26" s="79"/>
    </row>
    <row r="27" spans="2:21" x14ac:dyDescent="0.3">
      <c r="B27" s="81" t="s">
        <v>163</v>
      </c>
      <c r="C27" s="81" t="b">
        <v>0</v>
      </c>
      <c r="G27" s="81" t="s">
        <v>707</v>
      </c>
      <c r="H27" s="81" t="e">
        <f t="shared" si="0"/>
        <v>#N/A</v>
      </c>
      <c r="O27" s="77"/>
      <c r="U27" s="79"/>
    </row>
    <row r="28" spans="2:21" x14ac:dyDescent="0.3">
      <c r="B28" s="81" t="s">
        <v>320</v>
      </c>
      <c r="C28" s="81" t="b">
        <v>0</v>
      </c>
      <c r="G28" s="81" t="s">
        <v>708</v>
      </c>
      <c r="H28" s="81" t="e">
        <f t="shared" si="0"/>
        <v>#N/A</v>
      </c>
      <c r="O28" s="77"/>
      <c r="U28" s="79"/>
    </row>
    <row r="29" spans="2:21" x14ac:dyDescent="0.3">
      <c r="B29" s="81" t="s">
        <v>140</v>
      </c>
      <c r="C29" s="81" t="b">
        <v>0</v>
      </c>
      <c r="G29" s="81" t="s">
        <v>263</v>
      </c>
      <c r="H29" s="81" t="b">
        <f t="shared" si="0"/>
        <v>0</v>
      </c>
      <c r="O29" s="77"/>
      <c r="U29" s="79"/>
    </row>
    <row r="30" spans="2:21" x14ac:dyDescent="0.3">
      <c r="B30" s="81" t="s">
        <v>200</v>
      </c>
      <c r="C30" s="81" t="b">
        <v>0</v>
      </c>
      <c r="G30" s="81" t="s">
        <v>268</v>
      </c>
      <c r="H30" s="81" t="b">
        <f t="shared" si="0"/>
        <v>0</v>
      </c>
      <c r="O30" s="77"/>
      <c r="U30" s="79"/>
    </row>
    <row r="31" spans="2:21" x14ac:dyDescent="0.3">
      <c r="B31" s="81" t="s">
        <v>243</v>
      </c>
      <c r="C31" s="81" t="b">
        <v>0</v>
      </c>
      <c r="G31" s="81" t="s">
        <v>269</v>
      </c>
      <c r="H31" s="81" t="b">
        <f t="shared" si="0"/>
        <v>0</v>
      </c>
      <c r="O31" s="77"/>
      <c r="U31" s="79"/>
    </row>
    <row r="32" spans="2:21" x14ac:dyDescent="0.3">
      <c r="B32" s="81" t="s">
        <v>119</v>
      </c>
      <c r="C32" s="81" t="b">
        <v>0</v>
      </c>
      <c r="G32" s="81" t="s">
        <v>270</v>
      </c>
      <c r="H32" s="81" t="b">
        <f t="shared" si="0"/>
        <v>0</v>
      </c>
      <c r="O32" s="77"/>
      <c r="U32" s="79"/>
    </row>
    <row r="33" spans="2:21" x14ac:dyDescent="0.3">
      <c r="B33" s="81" t="s">
        <v>367</v>
      </c>
      <c r="C33" s="81" t="b">
        <v>0</v>
      </c>
      <c r="G33" s="81" t="s">
        <v>271</v>
      </c>
      <c r="H33" s="81" t="b">
        <f t="shared" si="0"/>
        <v>0</v>
      </c>
      <c r="O33" s="77"/>
      <c r="U33" s="79"/>
    </row>
    <row r="34" spans="2:21" x14ac:dyDescent="0.3">
      <c r="B34" s="81" t="s">
        <v>325</v>
      </c>
      <c r="C34" s="81" t="b">
        <v>0</v>
      </c>
      <c r="G34" s="81" t="s">
        <v>273</v>
      </c>
      <c r="H34" s="81" t="b">
        <f t="shared" si="0"/>
        <v>0</v>
      </c>
      <c r="O34" s="77"/>
      <c r="U34" s="79"/>
    </row>
    <row r="35" spans="2:21" x14ac:dyDescent="0.3">
      <c r="B35" s="81" t="s">
        <v>463</v>
      </c>
      <c r="C35" s="81" t="b">
        <v>0</v>
      </c>
      <c r="G35" s="81" t="s">
        <v>580</v>
      </c>
      <c r="H35" s="81" t="b">
        <f t="shared" si="0"/>
        <v>0</v>
      </c>
      <c r="O35" s="77"/>
      <c r="U35" s="79"/>
    </row>
    <row r="36" spans="2:21" x14ac:dyDescent="0.3">
      <c r="B36" s="81" t="s">
        <v>228</v>
      </c>
      <c r="C36" s="81" t="b">
        <v>0</v>
      </c>
      <c r="G36" s="81" t="s">
        <v>581</v>
      </c>
      <c r="H36" s="81" t="str">
        <f t="shared" si="0"/>
        <v>Klik of tik om tekst in te voeren.</v>
      </c>
      <c r="O36" s="77"/>
      <c r="U36" s="79"/>
    </row>
    <row r="37" spans="2:21" x14ac:dyDescent="0.3">
      <c r="B37" s="81" t="s">
        <v>245</v>
      </c>
      <c r="C37" s="81" t="b">
        <v>0</v>
      </c>
      <c r="G37" s="81" t="s">
        <v>582</v>
      </c>
      <c r="H37" s="81" t="str">
        <f t="shared" si="0"/>
        <v>Klik of tik om tekst in te voeren.</v>
      </c>
      <c r="O37" s="77"/>
      <c r="U37" s="79"/>
    </row>
    <row r="38" spans="2:21" x14ac:dyDescent="0.3">
      <c r="B38" s="81" t="s">
        <v>311</v>
      </c>
      <c r="C38" s="81" t="b">
        <v>0</v>
      </c>
      <c r="G38" s="81" t="s">
        <v>583</v>
      </c>
      <c r="H38" s="81" t="str">
        <f t="shared" si="0"/>
        <v>Klik of tik om tekst in te voeren.</v>
      </c>
    </row>
    <row r="39" spans="2:21" x14ac:dyDescent="0.3">
      <c r="B39" s="81" t="s">
        <v>315</v>
      </c>
      <c r="C39" s="81" t="b">
        <v>0</v>
      </c>
      <c r="G39" s="81" t="s">
        <v>584</v>
      </c>
      <c r="H39" s="81" t="b">
        <f t="shared" si="0"/>
        <v>0</v>
      </c>
    </row>
    <row r="40" spans="2:21" x14ac:dyDescent="0.3">
      <c r="B40" s="81" t="s">
        <v>189</v>
      </c>
      <c r="C40" s="81" t="b">
        <v>0</v>
      </c>
      <c r="G40" s="81" t="s">
        <v>585</v>
      </c>
      <c r="H40" s="81" t="str">
        <f t="shared" si="0"/>
        <v>Klik of tik om tekst in te voeren.</v>
      </c>
    </row>
    <row r="41" spans="2:21" x14ac:dyDescent="0.3">
      <c r="B41" s="81" t="s">
        <v>195</v>
      </c>
      <c r="C41" s="81" t="b">
        <v>0</v>
      </c>
      <c r="G41" s="81" t="s">
        <v>586</v>
      </c>
      <c r="H41" s="81" t="b">
        <f t="shared" si="0"/>
        <v>0</v>
      </c>
    </row>
    <row r="42" spans="2:21" x14ac:dyDescent="0.3">
      <c r="B42" s="81" t="s">
        <v>277</v>
      </c>
      <c r="C42" s="81" t="b">
        <v>0</v>
      </c>
      <c r="G42" s="81" t="s">
        <v>587</v>
      </c>
      <c r="H42" s="81" t="str">
        <f t="shared" si="0"/>
        <v>Klik of tik om tekst in te voeren.</v>
      </c>
    </row>
    <row r="43" spans="2:21" x14ac:dyDescent="0.3">
      <c r="B43" s="81" t="s">
        <v>303</v>
      </c>
      <c r="C43" s="81" t="b">
        <v>0</v>
      </c>
      <c r="G43" s="81" t="s">
        <v>588</v>
      </c>
      <c r="H43" s="81" t="b">
        <f t="shared" si="0"/>
        <v>0</v>
      </c>
    </row>
    <row r="44" spans="2:21" x14ac:dyDescent="0.3">
      <c r="B44" s="81" t="s">
        <v>414</v>
      </c>
      <c r="C44" s="81" t="b">
        <v>0</v>
      </c>
      <c r="G44" s="81" t="s">
        <v>589</v>
      </c>
      <c r="H44" s="81" t="str">
        <f t="shared" si="0"/>
        <v>Klik of tik om tekst in te voeren.</v>
      </c>
    </row>
    <row r="45" spans="2:21" x14ac:dyDescent="0.3">
      <c r="B45" s="81" t="s">
        <v>182</v>
      </c>
      <c r="C45" s="81" t="b">
        <v>0</v>
      </c>
      <c r="G45" s="81" t="s">
        <v>678</v>
      </c>
      <c r="H45" s="81" t="b">
        <f t="shared" si="0"/>
        <v>1</v>
      </c>
    </row>
    <row r="46" spans="2:21" x14ac:dyDescent="0.3">
      <c r="B46" s="81" t="s">
        <v>392</v>
      </c>
      <c r="C46" s="81" t="b">
        <v>0</v>
      </c>
      <c r="G46" s="81" t="s">
        <v>590</v>
      </c>
      <c r="H46" s="81" t="str">
        <f t="shared" si="0"/>
        <v>Klik of tik om tekst in te voeren.</v>
      </c>
    </row>
    <row r="47" spans="2:21" x14ac:dyDescent="0.3">
      <c r="B47" s="81" t="s">
        <v>358</v>
      </c>
      <c r="C47" s="81" t="b">
        <v>0</v>
      </c>
      <c r="G47" s="81" t="s">
        <v>591</v>
      </c>
      <c r="H47" s="81" t="b">
        <f t="shared" si="0"/>
        <v>0</v>
      </c>
    </row>
    <row r="48" spans="2:21" x14ac:dyDescent="0.3">
      <c r="B48" s="81" t="s">
        <v>340</v>
      </c>
      <c r="C48" s="81" t="b">
        <v>0</v>
      </c>
      <c r="G48" s="81" t="s">
        <v>592</v>
      </c>
      <c r="H48" s="81" t="str">
        <f t="shared" si="0"/>
        <v>Klik of tik om tekst in te voeren.</v>
      </c>
    </row>
    <row r="49" spans="2:8" x14ac:dyDescent="0.3">
      <c r="B49" s="81" t="s">
        <v>448</v>
      </c>
      <c r="C49" s="81" t="b">
        <v>0</v>
      </c>
      <c r="G49" s="81" t="s">
        <v>593</v>
      </c>
      <c r="H49" s="81" t="b">
        <f t="shared" si="0"/>
        <v>0</v>
      </c>
    </row>
    <row r="50" spans="2:8" x14ac:dyDescent="0.3">
      <c r="B50" s="81" t="s">
        <v>480</v>
      </c>
      <c r="C50" s="81" t="b">
        <v>0</v>
      </c>
      <c r="G50" s="81" t="s">
        <v>331</v>
      </c>
      <c r="H50" s="81" t="b">
        <f t="shared" si="0"/>
        <v>0</v>
      </c>
    </row>
    <row r="51" spans="2:8" x14ac:dyDescent="0.3">
      <c r="B51" s="81" t="s">
        <v>22</v>
      </c>
      <c r="C51" s="81" t="b">
        <v>0</v>
      </c>
      <c r="G51" s="81" t="s">
        <v>332</v>
      </c>
      <c r="H51" s="81" t="b">
        <f>VLOOKUP(G51,$B$51:$C$645,2,FALSE)</f>
        <v>0</v>
      </c>
    </row>
    <row r="52" spans="2:8" x14ac:dyDescent="0.3">
      <c r="B52" s="81" t="s">
        <v>500</v>
      </c>
      <c r="C52" s="81" t="b">
        <v>0</v>
      </c>
      <c r="G52" s="81" t="s">
        <v>333</v>
      </c>
      <c r="H52" s="81" t="b">
        <f t="shared" si="0"/>
        <v>0</v>
      </c>
    </row>
    <row r="53" spans="2:8" x14ac:dyDescent="0.3">
      <c r="B53" s="81" t="s">
        <v>501</v>
      </c>
      <c r="C53" s="81" t="b">
        <v>0</v>
      </c>
      <c r="G53" s="81" t="s">
        <v>334</v>
      </c>
      <c r="H53" s="81" t="b">
        <f t="shared" si="0"/>
        <v>0</v>
      </c>
    </row>
    <row r="54" spans="2:8" x14ac:dyDescent="0.3">
      <c r="B54" s="81" t="s">
        <v>502</v>
      </c>
      <c r="C54" s="81" t="b">
        <v>0</v>
      </c>
      <c r="G54" s="81" t="s">
        <v>336</v>
      </c>
      <c r="H54" s="81" t="b">
        <f t="shared" si="0"/>
        <v>0</v>
      </c>
    </row>
    <row r="55" spans="2:8" x14ac:dyDescent="0.3">
      <c r="B55" s="81" t="s">
        <v>26</v>
      </c>
      <c r="C55" s="81" t="b">
        <v>0</v>
      </c>
      <c r="G55" s="81" t="s">
        <v>338</v>
      </c>
      <c r="H55" s="81" t="b">
        <f t="shared" si="0"/>
        <v>0</v>
      </c>
    </row>
    <row r="56" spans="2:8" x14ac:dyDescent="0.3">
      <c r="B56" s="81" t="s">
        <v>35</v>
      </c>
      <c r="C56" s="81" t="b">
        <v>0</v>
      </c>
      <c r="G56" s="81" t="s">
        <v>594</v>
      </c>
      <c r="H56" s="81" t="str">
        <f t="shared" si="0"/>
        <v>Kies een item.</v>
      </c>
    </row>
    <row r="57" spans="2:8" x14ac:dyDescent="0.3">
      <c r="C57" s="81" t="b">
        <v>0</v>
      </c>
      <c r="G57" s="81" t="s">
        <v>709</v>
      </c>
      <c r="H57" s="81" t="e">
        <f t="shared" si="0"/>
        <v>#N/A</v>
      </c>
    </row>
    <row r="58" spans="2:8" x14ac:dyDescent="0.3">
      <c r="B58" s="81" t="s">
        <v>40</v>
      </c>
      <c r="C58" s="81" t="b">
        <v>0</v>
      </c>
      <c r="G58" s="81" t="s">
        <v>710</v>
      </c>
      <c r="H58" s="81" t="e">
        <f t="shared" si="0"/>
        <v>#N/A</v>
      </c>
    </row>
    <row r="59" spans="2:8" x14ac:dyDescent="0.3">
      <c r="B59" s="81" t="s">
        <v>503</v>
      </c>
      <c r="C59" s="81" t="b">
        <v>0</v>
      </c>
      <c r="G59" s="81" t="s">
        <v>634</v>
      </c>
      <c r="H59" s="81" t="str">
        <f t="shared" si="0"/>
        <v>Kies een item.</v>
      </c>
    </row>
    <row r="60" spans="2:8" x14ac:dyDescent="0.3">
      <c r="B60" s="81" t="s">
        <v>504</v>
      </c>
      <c r="C60" s="81" t="b">
        <v>0</v>
      </c>
      <c r="G60" s="81" t="s">
        <v>635</v>
      </c>
      <c r="H60" s="81" t="str">
        <f t="shared" si="0"/>
        <v>Kies een item.</v>
      </c>
    </row>
    <row r="61" spans="2:8" x14ac:dyDescent="0.3">
      <c r="B61" s="81" t="s">
        <v>505</v>
      </c>
      <c r="C61" s="81" t="b">
        <v>0</v>
      </c>
      <c r="G61" s="81" t="s">
        <v>618</v>
      </c>
      <c r="H61" s="81" t="str">
        <f t="shared" si="0"/>
        <v>Klik of tik om tekst in te voeren.</v>
      </c>
    </row>
    <row r="62" spans="2:8" x14ac:dyDescent="0.3">
      <c r="B62" s="81" t="s">
        <v>506</v>
      </c>
      <c r="C62" s="81" t="b">
        <v>0</v>
      </c>
      <c r="G62" s="81" t="s">
        <v>382</v>
      </c>
      <c r="H62" s="81" t="b">
        <f t="shared" si="0"/>
        <v>0</v>
      </c>
    </row>
    <row r="63" spans="2:8" x14ac:dyDescent="0.3">
      <c r="B63" s="81" t="s">
        <v>507</v>
      </c>
      <c r="C63" s="81" t="b">
        <v>0</v>
      </c>
      <c r="G63" s="81" t="s">
        <v>383</v>
      </c>
      <c r="H63" s="81" t="b">
        <f t="shared" si="0"/>
        <v>0</v>
      </c>
    </row>
    <row r="64" spans="2:8" x14ac:dyDescent="0.3">
      <c r="B64" s="81" t="s">
        <v>508</v>
      </c>
      <c r="C64" s="81" t="b">
        <v>0</v>
      </c>
      <c r="G64" s="81" t="s">
        <v>384</v>
      </c>
      <c r="H64" s="81" t="b">
        <f t="shared" si="0"/>
        <v>0</v>
      </c>
    </row>
    <row r="65" spans="2:8" x14ac:dyDescent="0.3">
      <c r="B65" s="81" t="s">
        <v>509</v>
      </c>
      <c r="C65" s="81" t="b">
        <v>0</v>
      </c>
      <c r="G65" s="81" t="s">
        <v>448</v>
      </c>
      <c r="H65" s="81" t="b">
        <f t="shared" si="0"/>
        <v>0</v>
      </c>
    </row>
    <row r="66" spans="2:8" x14ac:dyDescent="0.3">
      <c r="B66" s="81" t="s">
        <v>510</v>
      </c>
      <c r="C66" s="81" t="b">
        <v>0</v>
      </c>
      <c r="G66" s="81" t="s">
        <v>619</v>
      </c>
      <c r="H66" s="81" t="str">
        <f t="shared" si="0"/>
        <v>Klik of tik om tekst in te voeren.</v>
      </c>
    </row>
    <row r="67" spans="2:8" x14ac:dyDescent="0.3">
      <c r="B67" s="81" t="s">
        <v>511</v>
      </c>
      <c r="C67" s="81" t="b">
        <v>0</v>
      </c>
      <c r="G67" s="81" t="s">
        <v>360</v>
      </c>
      <c r="H67" s="81" t="b">
        <f t="shared" si="0"/>
        <v>0</v>
      </c>
    </row>
    <row r="68" spans="2:8" x14ac:dyDescent="0.3">
      <c r="B68" s="81" t="s">
        <v>512</v>
      </c>
      <c r="C68" s="81" t="b">
        <v>0</v>
      </c>
      <c r="G68" s="81" t="s">
        <v>628</v>
      </c>
      <c r="H68" s="81" t="str">
        <f t="shared" si="0"/>
        <v>Kies een item.</v>
      </c>
    </row>
    <row r="69" spans="2:8" x14ac:dyDescent="0.3">
      <c r="B69" s="81" t="s">
        <v>684</v>
      </c>
      <c r="C69" s="81" t="b">
        <v>0</v>
      </c>
      <c r="G69" s="81" t="s">
        <v>629</v>
      </c>
      <c r="H69" s="81" t="str">
        <f t="shared" ref="H69:H73" si="1">VLOOKUP(G69,$B$51:$C$645,2,FALSE)</f>
        <v>Kies een item.</v>
      </c>
    </row>
    <row r="70" spans="2:8" x14ac:dyDescent="0.3">
      <c r="B70" s="81" t="s">
        <v>685</v>
      </c>
      <c r="C70" s="81" t="b">
        <v>0</v>
      </c>
      <c r="G70" s="81" t="s">
        <v>630</v>
      </c>
      <c r="H70" s="81" t="str">
        <f t="shared" si="1"/>
        <v>Kies een item.</v>
      </c>
    </row>
    <row r="71" spans="2:8" x14ac:dyDescent="0.3">
      <c r="C71" s="81" t="s">
        <v>513</v>
      </c>
      <c r="G71" s="81" t="s">
        <v>631</v>
      </c>
      <c r="H71" s="81" t="str">
        <f t="shared" si="1"/>
        <v>Kies een item.</v>
      </c>
    </row>
    <row r="72" spans="2:8" x14ac:dyDescent="0.3">
      <c r="B72" s="81" t="s">
        <v>42</v>
      </c>
      <c r="C72" s="81" t="b">
        <v>0</v>
      </c>
      <c r="G72" s="81" t="s">
        <v>632</v>
      </c>
      <c r="H72" s="81" t="str">
        <f t="shared" si="1"/>
        <v>Kies een item.</v>
      </c>
    </row>
    <row r="73" spans="2:8" x14ac:dyDescent="0.3">
      <c r="B73" s="81" t="s">
        <v>44</v>
      </c>
      <c r="C73" s="81" t="b">
        <v>0</v>
      </c>
      <c r="G73" s="81" t="s">
        <v>633</v>
      </c>
      <c r="H73" s="81" t="str">
        <f t="shared" si="1"/>
        <v>Kies een item.</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1" t="b">
        <v>0</v>
      </c>
    </row>
    <row r="90" spans="2:3" x14ac:dyDescent="0.3">
      <c r="C90" s="81" t="s">
        <v>514</v>
      </c>
    </row>
    <row r="91" spans="2:3" x14ac:dyDescent="0.3">
      <c r="C91" s="81" t="b">
        <v>0</v>
      </c>
    </row>
    <row r="92" spans="2:3" x14ac:dyDescent="0.3">
      <c r="C92" s="81" t="s">
        <v>514</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513</v>
      </c>
    </row>
    <row r="100" spans="2:3" x14ac:dyDescent="0.3">
      <c r="B100" s="81" t="s">
        <v>73</v>
      </c>
      <c r="C100" s="81" t="b">
        <v>0</v>
      </c>
    </row>
    <row r="101" spans="2:3" x14ac:dyDescent="0.3">
      <c r="B101" s="81" t="s">
        <v>75</v>
      </c>
      <c r="C101" s="81" t="b">
        <v>0</v>
      </c>
    </row>
    <row r="102" spans="2:3" x14ac:dyDescent="0.3">
      <c r="B102" s="81" t="s">
        <v>515</v>
      </c>
      <c r="C102" s="81" t="b">
        <v>0</v>
      </c>
    </row>
    <row r="103" spans="2:3" x14ac:dyDescent="0.3">
      <c r="B103" s="81" t="s">
        <v>516</v>
      </c>
      <c r="C103" s="81" t="b">
        <v>0</v>
      </c>
    </row>
    <row r="104" spans="2:3" x14ac:dyDescent="0.3">
      <c r="C104" s="81" t="s">
        <v>513</v>
      </c>
    </row>
    <row r="105" spans="2:3" x14ac:dyDescent="0.3">
      <c r="B105" s="81" t="s">
        <v>517</v>
      </c>
      <c r="C105" s="81" t="b">
        <v>0</v>
      </c>
    </row>
    <row r="106" spans="2:3" x14ac:dyDescent="0.3">
      <c r="B106" s="81" t="s">
        <v>518</v>
      </c>
      <c r="C106" s="81" t="b">
        <v>0</v>
      </c>
    </row>
    <row r="107" spans="2:3" x14ac:dyDescent="0.3">
      <c r="C107" s="81" t="s">
        <v>513</v>
      </c>
    </row>
    <row r="108" spans="2:3" x14ac:dyDescent="0.3">
      <c r="B108" s="81" t="s">
        <v>519</v>
      </c>
      <c r="C108" s="81" t="b">
        <v>0</v>
      </c>
    </row>
    <row r="109" spans="2:3" x14ac:dyDescent="0.3">
      <c r="B109" s="81" t="s">
        <v>520</v>
      </c>
      <c r="C109" s="81" t="b">
        <v>0</v>
      </c>
    </row>
    <row r="110" spans="2:3" x14ac:dyDescent="0.3">
      <c r="C110" s="81" t="s">
        <v>513</v>
      </c>
    </row>
    <row r="111" spans="2:3" x14ac:dyDescent="0.3">
      <c r="B111" s="81" t="s">
        <v>521</v>
      </c>
      <c r="C111" s="81" t="b">
        <v>0</v>
      </c>
    </row>
    <row r="112" spans="2:3" x14ac:dyDescent="0.3">
      <c r="B112" s="81" t="s">
        <v>522</v>
      </c>
      <c r="C112" s="81" t="b">
        <v>0</v>
      </c>
    </row>
    <row r="113" spans="2:3" x14ac:dyDescent="0.3">
      <c r="C113" s="81" t="s">
        <v>513</v>
      </c>
    </row>
    <row r="114" spans="2:3" x14ac:dyDescent="0.3">
      <c r="B114" s="81" t="s">
        <v>523</v>
      </c>
      <c r="C114" s="81" t="b">
        <v>0</v>
      </c>
    </row>
    <row r="115" spans="2:3" x14ac:dyDescent="0.3">
      <c r="B115" s="81" t="s">
        <v>524</v>
      </c>
      <c r="C115" s="81" t="b">
        <v>0</v>
      </c>
    </row>
    <row r="116" spans="2:3" x14ac:dyDescent="0.3">
      <c r="C116" s="81" t="s">
        <v>513</v>
      </c>
    </row>
    <row r="117" spans="2:3" x14ac:dyDescent="0.3">
      <c r="B117" s="81" t="s">
        <v>525</v>
      </c>
      <c r="C117" s="81" t="b">
        <v>0</v>
      </c>
    </row>
    <row r="118" spans="2:3" x14ac:dyDescent="0.3">
      <c r="B118" s="81" t="s">
        <v>526</v>
      </c>
      <c r="C118" s="81" t="b">
        <v>0</v>
      </c>
    </row>
    <row r="119" spans="2:3" x14ac:dyDescent="0.3">
      <c r="C119" s="81" t="s">
        <v>513</v>
      </c>
    </row>
    <row r="120" spans="2:3" x14ac:dyDescent="0.3">
      <c r="B120" s="81" t="s">
        <v>527</v>
      </c>
      <c r="C120" s="81" t="b">
        <v>0</v>
      </c>
    </row>
    <row r="121" spans="2:3" x14ac:dyDescent="0.3">
      <c r="B121" s="81" t="s">
        <v>528</v>
      </c>
      <c r="C121" s="81" t="b">
        <v>0</v>
      </c>
    </row>
    <row r="122" spans="2:3" x14ac:dyDescent="0.3">
      <c r="C122" s="81" t="s">
        <v>513</v>
      </c>
    </row>
    <row r="123" spans="2:3" x14ac:dyDescent="0.3">
      <c r="B123" s="81" t="s">
        <v>529</v>
      </c>
      <c r="C123" s="81" t="b">
        <v>0</v>
      </c>
    </row>
    <row r="124" spans="2:3" x14ac:dyDescent="0.3">
      <c r="B124" s="81" t="s">
        <v>530</v>
      </c>
      <c r="C124" s="81" t="b">
        <v>0</v>
      </c>
    </row>
    <row r="125" spans="2:3" x14ac:dyDescent="0.3">
      <c r="C125" s="81" t="s">
        <v>513</v>
      </c>
    </row>
    <row r="126" spans="2:3" x14ac:dyDescent="0.3">
      <c r="B126" s="81" t="s">
        <v>531</v>
      </c>
      <c r="C126" s="81" t="b">
        <v>0</v>
      </c>
    </row>
    <row r="127" spans="2:3" x14ac:dyDescent="0.3">
      <c r="C127" s="81" t="s">
        <v>513</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85</v>
      </c>
      <c r="C132" s="81" t="b">
        <v>0</v>
      </c>
    </row>
    <row r="133" spans="2:3" x14ac:dyDescent="0.3">
      <c r="B133" s="81" t="s">
        <v>87</v>
      </c>
      <c r="C133" s="81" t="b">
        <v>0</v>
      </c>
    </row>
    <row r="134" spans="2:3" x14ac:dyDescent="0.3">
      <c r="B134" s="81" t="s">
        <v>89</v>
      </c>
      <c r="C134" s="81" t="b">
        <v>0</v>
      </c>
    </row>
    <row r="135" spans="2:3" x14ac:dyDescent="0.3">
      <c r="B135" s="81" t="s">
        <v>91</v>
      </c>
      <c r="C135" s="81" t="b">
        <v>0</v>
      </c>
    </row>
    <row r="136" spans="2:3" x14ac:dyDescent="0.3">
      <c r="B136" s="81" t="s">
        <v>532</v>
      </c>
      <c r="C136" s="82" t="b">
        <v>0</v>
      </c>
    </row>
    <row r="137" spans="2:3" x14ac:dyDescent="0.3">
      <c r="C137" s="81" t="s">
        <v>514</v>
      </c>
    </row>
    <row r="138" spans="2:3" x14ac:dyDescent="0.3">
      <c r="B138" s="81" t="s">
        <v>533</v>
      </c>
      <c r="C138" s="81" t="b">
        <v>0</v>
      </c>
    </row>
    <row r="139" spans="2:3" x14ac:dyDescent="0.3">
      <c r="C139" s="81" t="s">
        <v>514</v>
      </c>
    </row>
    <row r="140" spans="2:3" x14ac:dyDescent="0.3">
      <c r="B140" s="81" t="s">
        <v>93</v>
      </c>
      <c r="C140" s="81" t="b">
        <v>0</v>
      </c>
    </row>
    <row r="141" spans="2:3" x14ac:dyDescent="0.3">
      <c r="B141" s="81" t="s">
        <v>534</v>
      </c>
      <c r="C141" s="81" t="b">
        <v>0</v>
      </c>
    </row>
    <row r="142" spans="2:3" x14ac:dyDescent="0.3">
      <c r="B142" s="81" t="s">
        <v>535</v>
      </c>
      <c r="C142" s="81" t="b">
        <v>0</v>
      </c>
    </row>
    <row r="143" spans="2:3" x14ac:dyDescent="0.3">
      <c r="B143" s="81" t="s">
        <v>95</v>
      </c>
      <c r="C143" s="81" t="b">
        <v>0</v>
      </c>
    </row>
    <row r="144" spans="2:3" x14ac:dyDescent="0.3">
      <c r="B144" s="81" t="s">
        <v>99</v>
      </c>
      <c r="C144" s="81" t="b">
        <v>0</v>
      </c>
    </row>
    <row r="145" spans="2:3" x14ac:dyDescent="0.3">
      <c r="B145" s="81" t="s">
        <v>100</v>
      </c>
      <c r="C145" s="81" t="b">
        <v>0</v>
      </c>
    </row>
    <row r="146" spans="2:3" x14ac:dyDescent="0.3">
      <c r="B146" s="81" t="s">
        <v>101</v>
      </c>
      <c r="C146" s="81" t="b">
        <v>0</v>
      </c>
    </row>
    <row r="147" spans="2:3" x14ac:dyDescent="0.3">
      <c r="B147" s="81" t="s">
        <v>102</v>
      </c>
      <c r="C147" s="81" t="b">
        <v>0</v>
      </c>
    </row>
    <row r="148" spans="2:3" x14ac:dyDescent="0.3">
      <c r="B148" s="81" t="s">
        <v>103</v>
      </c>
      <c r="C148" s="81" t="b">
        <v>0</v>
      </c>
    </row>
    <row r="149" spans="2:3" x14ac:dyDescent="0.3">
      <c r="B149" s="81" t="s">
        <v>104</v>
      </c>
      <c r="C149" s="81" t="b">
        <v>0</v>
      </c>
    </row>
    <row r="150" spans="2:3" x14ac:dyDescent="0.3">
      <c r="B150" s="81" t="s">
        <v>105</v>
      </c>
      <c r="C150" s="81" t="b">
        <v>0</v>
      </c>
    </row>
    <row r="151" spans="2:3" x14ac:dyDescent="0.3">
      <c r="B151" s="81" t="s">
        <v>108</v>
      </c>
      <c r="C151" s="81" t="b">
        <v>0</v>
      </c>
    </row>
    <row r="152" spans="2:3" x14ac:dyDescent="0.3">
      <c r="B152" s="81" t="s">
        <v>109</v>
      </c>
      <c r="C152" s="81" t="b">
        <v>0</v>
      </c>
    </row>
    <row r="153" spans="2:3" x14ac:dyDescent="0.3">
      <c r="B153" s="81" t="s">
        <v>110</v>
      </c>
      <c r="C153" s="81" t="b">
        <v>0</v>
      </c>
    </row>
    <row r="154" spans="2:3" x14ac:dyDescent="0.3">
      <c r="B154" s="81" t="s">
        <v>111</v>
      </c>
      <c r="C154" s="81" t="b">
        <v>0</v>
      </c>
    </row>
    <row r="155" spans="2:3" x14ac:dyDescent="0.3">
      <c r="B155" s="81" t="s">
        <v>114</v>
      </c>
      <c r="C155" s="81" t="b">
        <v>0</v>
      </c>
    </row>
    <row r="156" spans="2:3" x14ac:dyDescent="0.3">
      <c r="B156" s="81" t="s">
        <v>115</v>
      </c>
      <c r="C156" s="81" t="b">
        <v>0</v>
      </c>
    </row>
    <row r="157" spans="2:3" x14ac:dyDescent="0.3">
      <c r="B157" s="81" t="s">
        <v>116</v>
      </c>
      <c r="C157" s="81" t="b">
        <v>0</v>
      </c>
    </row>
    <row r="158" spans="2:3" x14ac:dyDescent="0.3">
      <c r="B158" s="81" t="s">
        <v>119</v>
      </c>
      <c r="C158" s="81" t="b">
        <v>0</v>
      </c>
    </row>
    <row r="159" spans="2:3" x14ac:dyDescent="0.3">
      <c r="B159" s="81" t="s">
        <v>121</v>
      </c>
      <c r="C159" s="81" t="b">
        <v>0</v>
      </c>
    </row>
    <row r="160" spans="2:3" x14ac:dyDescent="0.3">
      <c r="B160" s="81" t="s">
        <v>122</v>
      </c>
      <c r="C160" s="81" t="b">
        <v>0</v>
      </c>
    </row>
    <row r="161" spans="2:3" x14ac:dyDescent="0.3">
      <c r="B161" s="81" t="s">
        <v>123</v>
      </c>
      <c r="C161" s="81" t="b">
        <v>0</v>
      </c>
    </row>
    <row r="162" spans="2:3" x14ac:dyDescent="0.3">
      <c r="B162" s="81" t="s">
        <v>124</v>
      </c>
      <c r="C162" s="81" t="b">
        <v>0</v>
      </c>
    </row>
    <row r="163" spans="2:3" x14ac:dyDescent="0.3">
      <c r="C163" s="81" t="b">
        <v>0</v>
      </c>
    </row>
    <row r="164" spans="2:3" x14ac:dyDescent="0.3">
      <c r="B164" s="81" t="s">
        <v>536</v>
      </c>
      <c r="C164" s="81" t="b">
        <v>0</v>
      </c>
    </row>
    <row r="165" spans="2:3" x14ac:dyDescent="0.3">
      <c r="B165" s="81" t="s">
        <v>126</v>
      </c>
      <c r="C165" s="81" t="b">
        <v>0</v>
      </c>
    </row>
    <row r="166" spans="2:3" x14ac:dyDescent="0.3">
      <c r="C166" s="81" t="b">
        <v>0</v>
      </c>
    </row>
    <row r="167" spans="2:3" x14ac:dyDescent="0.3">
      <c r="C167" s="81" t="b">
        <v>0</v>
      </c>
    </row>
    <row r="168" spans="2:3" x14ac:dyDescent="0.3">
      <c r="B168" s="81" t="s">
        <v>128</v>
      </c>
      <c r="C168" s="81" t="b">
        <v>0</v>
      </c>
    </row>
    <row r="169" spans="2:3" x14ac:dyDescent="0.3">
      <c r="C169" s="81" t="b">
        <v>0</v>
      </c>
    </row>
    <row r="170" spans="2:3" x14ac:dyDescent="0.3">
      <c r="C170" s="81" t="b">
        <v>0</v>
      </c>
    </row>
    <row r="171" spans="2:3" x14ac:dyDescent="0.3">
      <c r="B171" s="81" t="s">
        <v>130</v>
      </c>
      <c r="C171" s="81" t="b">
        <v>0</v>
      </c>
    </row>
    <row r="172" spans="2:3" x14ac:dyDescent="0.3">
      <c r="C172" s="81" t="b">
        <v>0</v>
      </c>
    </row>
    <row r="173" spans="2:3" x14ac:dyDescent="0.3">
      <c r="C173" s="81" t="b">
        <v>0</v>
      </c>
    </row>
    <row r="174" spans="2:3" x14ac:dyDescent="0.3">
      <c r="B174" s="81" t="s">
        <v>132</v>
      </c>
      <c r="C174" s="81" t="b">
        <v>0</v>
      </c>
    </row>
    <row r="175" spans="2:3" x14ac:dyDescent="0.3">
      <c r="C175" s="81" t="b">
        <v>0</v>
      </c>
    </row>
    <row r="176" spans="2:3" x14ac:dyDescent="0.3">
      <c r="C176" s="81" t="b">
        <v>0</v>
      </c>
    </row>
    <row r="177" spans="2:3" x14ac:dyDescent="0.3">
      <c r="B177" s="81" t="s">
        <v>134</v>
      </c>
      <c r="C177" s="81" t="b">
        <v>0</v>
      </c>
    </row>
    <row r="178" spans="2:3" x14ac:dyDescent="0.3">
      <c r="B178" s="81" t="s">
        <v>136</v>
      </c>
      <c r="C178" s="81" t="b">
        <v>0</v>
      </c>
    </row>
    <row r="179" spans="2:3" x14ac:dyDescent="0.3">
      <c r="C179" s="81" t="b">
        <v>0</v>
      </c>
    </row>
    <row r="180" spans="2:3" x14ac:dyDescent="0.3">
      <c r="C180" s="81" t="b">
        <v>0</v>
      </c>
    </row>
    <row r="181" spans="2:3" x14ac:dyDescent="0.3">
      <c r="B181" s="81" t="s">
        <v>140</v>
      </c>
      <c r="C181" s="81" t="b">
        <v>0</v>
      </c>
    </row>
    <row r="182" spans="2:3" x14ac:dyDescent="0.3">
      <c r="B182" s="81" t="s">
        <v>576</v>
      </c>
      <c r="C182" s="81" t="b">
        <v>0</v>
      </c>
    </row>
    <row r="183" spans="2:3" x14ac:dyDescent="0.3">
      <c r="B183" s="81" t="s">
        <v>577</v>
      </c>
      <c r="C183" s="81" t="b">
        <v>0</v>
      </c>
    </row>
    <row r="184" spans="2:3" x14ac:dyDescent="0.3">
      <c r="B184" s="81" t="s">
        <v>686</v>
      </c>
      <c r="C184" s="81" t="b">
        <v>0</v>
      </c>
    </row>
    <row r="185" spans="2:3" x14ac:dyDescent="0.3">
      <c r="B185" s="81" t="s">
        <v>687</v>
      </c>
      <c r="C185" s="81" t="b">
        <v>0</v>
      </c>
    </row>
    <row r="186" spans="2:3" x14ac:dyDescent="0.3">
      <c r="B186" s="81" t="s">
        <v>688</v>
      </c>
      <c r="C186" s="81" t="b">
        <v>0</v>
      </c>
    </row>
    <row r="187" spans="2:3" x14ac:dyDescent="0.3">
      <c r="B187" s="81" t="s">
        <v>689</v>
      </c>
      <c r="C187" s="81" t="b">
        <v>0</v>
      </c>
    </row>
    <row r="188" spans="2:3" x14ac:dyDescent="0.3">
      <c r="B188" s="81" t="s">
        <v>690</v>
      </c>
      <c r="C188" s="81" t="b">
        <v>0</v>
      </c>
    </row>
    <row r="189" spans="2:3" x14ac:dyDescent="0.3">
      <c r="C189" s="81" t="b">
        <v>0</v>
      </c>
    </row>
    <row r="190" spans="2:3" x14ac:dyDescent="0.3">
      <c r="B190" s="81" t="s">
        <v>691</v>
      </c>
      <c r="C190" s="81" t="s">
        <v>513</v>
      </c>
    </row>
    <row r="191" spans="2:3" x14ac:dyDescent="0.3">
      <c r="B191" s="81" t="s">
        <v>692</v>
      </c>
      <c r="C191" s="81" t="b">
        <v>0</v>
      </c>
    </row>
    <row r="192" spans="2:3" x14ac:dyDescent="0.3">
      <c r="B192" s="81" t="s">
        <v>693</v>
      </c>
      <c r="C192" s="81" t="b">
        <v>0</v>
      </c>
    </row>
    <row r="193" spans="2:3" x14ac:dyDescent="0.3">
      <c r="B193" s="81" t="s">
        <v>694</v>
      </c>
      <c r="C193" s="81" t="b">
        <v>0</v>
      </c>
    </row>
    <row r="194" spans="2:3" x14ac:dyDescent="0.3">
      <c r="B194" s="81" t="s">
        <v>695</v>
      </c>
      <c r="C194" s="81" t="b">
        <v>0</v>
      </c>
    </row>
    <row r="195" spans="2:3" x14ac:dyDescent="0.3">
      <c r="C195" s="81" t="b">
        <v>0</v>
      </c>
    </row>
    <row r="196" spans="2:3" x14ac:dyDescent="0.3">
      <c r="B196" s="81" t="s">
        <v>696</v>
      </c>
      <c r="C196" s="81" t="s">
        <v>513</v>
      </c>
    </row>
    <row r="197" spans="2:3" x14ac:dyDescent="0.3">
      <c r="B197" s="81" t="s">
        <v>144</v>
      </c>
      <c r="C197" s="81" t="b">
        <v>0</v>
      </c>
    </row>
    <row r="198" spans="2:3" x14ac:dyDescent="0.3">
      <c r="B198" s="81" t="s">
        <v>146</v>
      </c>
      <c r="C198" s="81" t="b">
        <v>0</v>
      </c>
    </row>
    <row r="199" spans="2:3" x14ac:dyDescent="0.3">
      <c r="C199" s="81" t="s">
        <v>513</v>
      </c>
    </row>
    <row r="200" spans="2:3" x14ac:dyDescent="0.3">
      <c r="C200" s="81" t="s">
        <v>513</v>
      </c>
    </row>
    <row r="201" spans="2:3" x14ac:dyDescent="0.3">
      <c r="B201" s="81" t="s">
        <v>147</v>
      </c>
      <c r="C201" s="81" t="b">
        <v>0</v>
      </c>
    </row>
    <row r="202" spans="2:3" x14ac:dyDescent="0.3">
      <c r="B202" s="81" t="s">
        <v>578</v>
      </c>
      <c r="C202" s="81" t="s">
        <v>513</v>
      </c>
    </row>
    <row r="203" spans="2:3" x14ac:dyDescent="0.3">
      <c r="C203" s="81" t="b">
        <v>0</v>
      </c>
    </row>
    <row r="204" spans="2:3" x14ac:dyDescent="0.3">
      <c r="B204" s="81" t="s">
        <v>149</v>
      </c>
      <c r="C204" s="81" t="b">
        <v>0</v>
      </c>
    </row>
    <row r="205" spans="2:3" x14ac:dyDescent="0.3">
      <c r="B205" s="81" t="s">
        <v>150</v>
      </c>
      <c r="C205" s="81" t="b">
        <v>0</v>
      </c>
    </row>
    <row r="206" spans="2:3" x14ac:dyDescent="0.3">
      <c r="B206" s="81" t="s">
        <v>151</v>
      </c>
      <c r="C206" s="81" t="b">
        <v>0</v>
      </c>
    </row>
    <row r="207" spans="2:3" x14ac:dyDescent="0.3">
      <c r="B207" s="81" t="s">
        <v>152</v>
      </c>
      <c r="C207" s="81" t="b">
        <v>0</v>
      </c>
    </row>
    <row r="208" spans="2:3" x14ac:dyDescent="0.3">
      <c r="B208" s="81" t="s">
        <v>153</v>
      </c>
      <c r="C208" s="81" t="b">
        <v>0</v>
      </c>
    </row>
    <row r="209" spans="2:3" x14ac:dyDescent="0.3">
      <c r="B209" s="81" t="s">
        <v>154</v>
      </c>
      <c r="C209" s="81" t="b">
        <v>0</v>
      </c>
    </row>
    <row r="210" spans="2:3" x14ac:dyDescent="0.3">
      <c r="B210" s="81" t="s">
        <v>157</v>
      </c>
      <c r="C210" s="83" t="b">
        <v>0</v>
      </c>
    </row>
    <row r="211" spans="2:3" x14ac:dyDescent="0.3">
      <c r="B211" s="81" t="s">
        <v>159</v>
      </c>
      <c r="C211" s="81" t="b">
        <v>0</v>
      </c>
    </row>
    <row r="212" spans="2:3" x14ac:dyDescent="0.3">
      <c r="C212" s="81" t="s">
        <v>513</v>
      </c>
    </row>
    <row r="213" spans="2:3" x14ac:dyDescent="0.3">
      <c r="C213" s="81" t="s">
        <v>513</v>
      </c>
    </row>
    <row r="214" spans="2:3" x14ac:dyDescent="0.3">
      <c r="B214" s="81" t="s">
        <v>160</v>
      </c>
      <c r="C214" s="81" t="b">
        <v>0</v>
      </c>
    </row>
    <row r="215" spans="2:3" x14ac:dyDescent="0.3">
      <c r="B215" s="81" t="s">
        <v>579</v>
      </c>
      <c r="C215" s="81" t="s">
        <v>513</v>
      </c>
    </row>
    <row r="216" spans="2:3" x14ac:dyDescent="0.3">
      <c r="C216" s="81" t="s">
        <v>513</v>
      </c>
    </row>
    <row r="217" spans="2:3" x14ac:dyDescent="0.3">
      <c r="B217" s="81" t="s">
        <v>162</v>
      </c>
      <c r="C217" s="81" t="b">
        <v>0</v>
      </c>
    </row>
    <row r="218" spans="2:3" x14ac:dyDescent="0.3">
      <c r="B218" s="81" t="s">
        <v>163</v>
      </c>
      <c r="C218" s="81" t="b">
        <v>0</v>
      </c>
    </row>
    <row r="219" spans="2:3" x14ac:dyDescent="0.3">
      <c r="B219" s="81" t="s">
        <v>537</v>
      </c>
      <c r="C219" s="81" t="b">
        <v>0</v>
      </c>
    </row>
    <row r="220" spans="2:3" x14ac:dyDescent="0.3">
      <c r="B220" s="81" t="s">
        <v>166</v>
      </c>
      <c r="C220" s="81" t="b">
        <v>0</v>
      </c>
    </row>
    <row r="221" spans="2:3" x14ac:dyDescent="0.3">
      <c r="B221" s="81" t="s">
        <v>167</v>
      </c>
      <c r="C221" s="81" t="b">
        <v>0</v>
      </c>
    </row>
    <row r="222" spans="2:3" x14ac:dyDescent="0.3">
      <c r="B222" s="81" t="s">
        <v>168</v>
      </c>
      <c r="C222" s="81" t="b">
        <v>0</v>
      </c>
    </row>
    <row r="223" spans="2:3" x14ac:dyDescent="0.3">
      <c r="B223" s="81" t="s">
        <v>538</v>
      </c>
      <c r="C223" s="81" t="b">
        <v>0</v>
      </c>
    </row>
    <row r="224" spans="2:3" x14ac:dyDescent="0.3">
      <c r="B224" s="81" t="s">
        <v>170</v>
      </c>
      <c r="C224" s="81" t="b">
        <v>0</v>
      </c>
    </row>
    <row r="225" spans="2:3" x14ac:dyDescent="0.3">
      <c r="B225" s="81" t="s">
        <v>171</v>
      </c>
      <c r="C225" s="81" t="b">
        <v>0</v>
      </c>
    </row>
    <row r="226" spans="2:3" x14ac:dyDescent="0.3">
      <c r="B226" s="81" t="s">
        <v>172</v>
      </c>
      <c r="C226" s="81" t="b">
        <v>0</v>
      </c>
    </row>
    <row r="227" spans="2:3" x14ac:dyDescent="0.3">
      <c r="B227" s="81" t="s">
        <v>539</v>
      </c>
      <c r="C227" s="81" t="b">
        <v>0</v>
      </c>
    </row>
    <row r="228" spans="2:3" x14ac:dyDescent="0.3">
      <c r="B228" s="81" t="s">
        <v>174</v>
      </c>
      <c r="C228" s="81" t="b">
        <v>0</v>
      </c>
    </row>
    <row r="229" spans="2:3" x14ac:dyDescent="0.3">
      <c r="B229" s="81" t="s">
        <v>175</v>
      </c>
      <c r="C229" s="81" t="b">
        <v>0</v>
      </c>
    </row>
    <row r="230" spans="2:3" x14ac:dyDescent="0.3">
      <c r="B230" s="81" t="s">
        <v>176</v>
      </c>
      <c r="C230" s="81" t="b">
        <v>0</v>
      </c>
    </row>
    <row r="231" spans="2:3" x14ac:dyDescent="0.3">
      <c r="B231" s="81" t="s">
        <v>540</v>
      </c>
      <c r="C231" s="81" t="b">
        <v>0</v>
      </c>
    </row>
    <row r="232" spans="2:3" x14ac:dyDescent="0.3">
      <c r="B232" s="81" t="s">
        <v>179</v>
      </c>
      <c r="C232" s="81" t="b">
        <v>0</v>
      </c>
    </row>
    <row r="233" spans="2:3" x14ac:dyDescent="0.3">
      <c r="B233" s="81" t="s">
        <v>180</v>
      </c>
      <c r="C233" s="81" t="b">
        <v>0</v>
      </c>
    </row>
    <row r="234" spans="2:3" x14ac:dyDescent="0.3">
      <c r="B234" s="81" t="s">
        <v>181</v>
      </c>
      <c r="C234" s="81" t="b">
        <v>0</v>
      </c>
    </row>
    <row r="235" spans="2:3" x14ac:dyDescent="0.3">
      <c r="B235" s="81" t="s">
        <v>182</v>
      </c>
      <c r="C235" s="81" t="b">
        <v>0</v>
      </c>
    </row>
    <row r="236" spans="2:3" x14ac:dyDescent="0.3">
      <c r="B236" s="81" t="s">
        <v>184</v>
      </c>
      <c r="C236" s="81" t="b">
        <v>0</v>
      </c>
    </row>
    <row r="237" spans="2:3" x14ac:dyDescent="0.3">
      <c r="B237" s="81" t="s">
        <v>185</v>
      </c>
      <c r="C237" s="81" t="b">
        <v>0</v>
      </c>
    </row>
    <row r="238" spans="2:3" x14ac:dyDescent="0.3">
      <c r="B238" s="81" t="s">
        <v>186</v>
      </c>
      <c r="C238" s="81" t="b">
        <v>0</v>
      </c>
    </row>
    <row r="239" spans="2:3" x14ac:dyDescent="0.3">
      <c r="B239" s="81" t="s">
        <v>189</v>
      </c>
      <c r="C239" s="81" t="b">
        <v>0</v>
      </c>
    </row>
    <row r="240" spans="2:3" x14ac:dyDescent="0.3">
      <c r="B240" s="81" t="s">
        <v>634</v>
      </c>
      <c r="C240" s="81" t="s">
        <v>543</v>
      </c>
    </row>
    <row r="241" spans="2:3" x14ac:dyDescent="0.3">
      <c r="B241" s="81" t="s">
        <v>635</v>
      </c>
      <c r="C241" s="81" t="s">
        <v>543</v>
      </c>
    </row>
    <row r="242" spans="2:3" x14ac:dyDescent="0.3">
      <c r="C242" s="81" t="s">
        <v>513</v>
      </c>
    </row>
    <row r="243" spans="2:3" x14ac:dyDescent="0.3">
      <c r="C243" s="81" t="s">
        <v>513</v>
      </c>
    </row>
    <row r="244" spans="2:3" x14ac:dyDescent="0.3">
      <c r="C244" s="81" t="s">
        <v>513</v>
      </c>
    </row>
    <row r="245" spans="2:3" x14ac:dyDescent="0.3">
      <c r="C245" s="81" t="s">
        <v>513</v>
      </c>
    </row>
    <row r="246" spans="2:3" x14ac:dyDescent="0.3">
      <c r="B246" s="81" t="s">
        <v>618</v>
      </c>
      <c r="C246" s="81" t="s">
        <v>513</v>
      </c>
    </row>
    <row r="247" spans="2:3" x14ac:dyDescent="0.3">
      <c r="B247" s="81" t="s">
        <v>192</v>
      </c>
      <c r="C247" s="81" t="b">
        <v>0</v>
      </c>
    </row>
    <row r="248" spans="2:3" x14ac:dyDescent="0.3">
      <c r="B248" s="81" t="s">
        <v>193</v>
      </c>
      <c r="C248" s="81" t="b">
        <v>0</v>
      </c>
    </row>
    <row r="249" spans="2:3" x14ac:dyDescent="0.3">
      <c r="B249" s="81" t="s">
        <v>194</v>
      </c>
      <c r="C249" s="81" t="b">
        <v>0</v>
      </c>
    </row>
    <row r="250" spans="2:3" x14ac:dyDescent="0.3">
      <c r="B250" s="81" t="s">
        <v>195</v>
      </c>
      <c r="C250" s="81" t="b">
        <v>0</v>
      </c>
    </row>
    <row r="251" spans="2:3" x14ac:dyDescent="0.3">
      <c r="B251" s="81" t="s">
        <v>197</v>
      </c>
      <c r="C251" s="81" t="b">
        <v>0</v>
      </c>
    </row>
    <row r="252" spans="2:3" x14ac:dyDescent="0.3">
      <c r="B252" s="81" t="s">
        <v>198</v>
      </c>
      <c r="C252" s="81" t="b">
        <v>0</v>
      </c>
    </row>
    <row r="253" spans="2:3" x14ac:dyDescent="0.3">
      <c r="B253" s="81" t="s">
        <v>199</v>
      </c>
      <c r="C253" s="81" t="b">
        <v>0</v>
      </c>
    </row>
    <row r="254" spans="2:3" x14ac:dyDescent="0.3">
      <c r="B254" s="81" t="s">
        <v>200</v>
      </c>
      <c r="C254" s="81" t="b">
        <v>0</v>
      </c>
    </row>
    <row r="255" spans="2:3" x14ac:dyDescent="0.3">
      <c r="B255" s="81" t="s">
        <v>204</v>
      </c>
      <c r="C255" s="81" t="b">
        <v>0</v>
      </c>
    </row>
    <row r="256" spans="2:3" x14ac:dyDescent="0.3">
      <c r="C256" s="81" t="b">
        <v>0</v>
      </c>
    </row>
    <row r="257" spans="2:3" x14ac:dyDescent="0.3">
      <c r="C257" s="81" t="s">
        <v>513</v>
      </c>
    </row>
    <row r="258" spans="2:3" x14ac:dyDescent="0.3">
      <c r="C258" s="81" t="s">
        <v>513</v>
      </c>
    </row>
    <row r="259" spans="2:3" x14ac:dyDescent="0.3">
      <c r="C259" s="81" t="s">
        <v>513</v>
      </c>
    </row>
    <row r="260" spans="2:3" x14ac:dyDescent="0.3">
      <c r="C260" s="81" t="s">
        <v>513</v>
      </c>
    </row>
    <row r="261" spans="2:3" x14ac:dyDescent="0.3">
      <c r="B261" s="81" t="s">
        <v>206</v>
      </c>
      <c r="C261" s="81" t="b">
        <v>0</v>
      </c>
    </row>
    <row r="262" spans="2:3" x14ac:dyDescent="0.3">
      <c r="B262" s="81" t="s">
        <v>209</v>
      </c>
      <c r="C262" s="81" t="b">
        <v>0</v>
      </c>
    </row>
    <row r="263" spans="2:3" x14ac:dyDescent="0.3">
      <c r="C263" s="81" t="b">
        <v>0</v>
      </c>
    </row>
    <row r="264" spans="2:3" x14ac:dyDescent="0.3">
      <c r="C264" s="81" t="s">
        <v>513</v>
      </c>
    </row>
    <row r="265" spans="2:3" x14ac:dyDescent="0.3">
      <c r="C265" s="81" t="s">
        <v>513</v>
      </c>
    </row>
    <row r="266" spans="2:3" x14ac:dyDescent="0.3">
      <c r="C266" s="81" t="s">
        <v>513</v>
      </c>
    </row>
    <row r="267" spans="2:3" x14ac:dyDescent="0.3">
      <c r="C267" s="81" t="s">
        <v>513</v>
      </c>
    </row>
    <row r="268" spans="2:3" x14ac:dyDescent="0.3">
      <c r="B268" s="81" t="s">
        <v>210</v>
      </c>
      <c r="C268" s="81" t="b">
        <v>0</v>
      </c>
    </row>
    <row r="269" spans="2:3" x14ac:dyDescent="0.3">
      <c r="C269" s="81" t="b">
        <v>0</v>
      </c>
    </row>
    <row r="270" spans="2:3" x14ac:dyDescent="0.3">
      <c r="C270" s="81" t="b">
        <v>0</v>
      </c>
    </row>
    <row r="271" spans="2:3" x14ac:dyDescent="0.3">
      <c r="B271" s="81" t="s">
        <v>214</v>
      </c>
      <c r="C271" s="81" t="b">
        <v>0</v>
      </c>
    </row>
    <row r="272" spans="2:3" x14ac:dyDescent="0.3">
      <c r="B272" s="81" t="s">
        <v>541</v>
      </c>
      <c r="C272" s="81" t="b">
        <v>0</v>
      </c>
    </row>
    <row r="273" spans="2:3" x14ac:dyDescent="0.3">
      <c r="B273" s="81" t="s">
        <v>217</v>
      </c>
      <c r="C273" s="81" t="b">
        <v>0</v>
      </c>
    </row>
    <row r="274" spans="2:3" x14ac:dyDescent="0.3">
      <c r="B274" s="81" t="s">
        <v>218</v>
      </c>
      <c r="C274" s="81" t="b">
        <v>0</v>
      </c>
    </row>
    <row r="275" spans="2:3" x14ac:dyDescent="0.3">
      <c r="B275" s="81" t="s">
        <v>219</v>
      </c>
      <c r="C275" s="81" t="b">
        <v>0</v>
      </c>
    </row>
    <row r="276" spans="2:3" x14ac:dyDescent="0.3">
      <c r="B276" s="81" t="s">
        <v>221</v>
      </c>
      <c r="C276" s="81" t="b">
        <v>0</v>
      </c>
    </row>
    <row r="277" spans="2:3" x14ac:dyDescent="0.3">
      <c r="B277" s="81" t="s">
        <v>222</v>
      </c>
      <c r="C277" s="81" t="b">
        <v>0</v>
      </c>
    </row>
    <row r="278" spans="2:3" x14ac:dyDescent="0.3">
      <c r="C278" s="81" t="s">
        <v>513</v>
      </c>
    </row>
    <row r="279" spans="2:3" x14ac:dyDescent="0.3">
      <c r="B279" s="81" t="s">
        <v>224</v>
      </c>
      <c r="C279" s="81" t="b">
        <v>0</v>
      </c>
    </row>
    <row r="280" spans="2:3" x14ac:dyDescent="0.3">
      <c r="B280" s="81" t="s">
        <v>224</v>
      </c>
      <c r="C280" s="81" t="b">
        <v>0</v>
      </c>
    </row>
    <row r="281" spans="2:3" x14ac:dyDescent="0.3">
      <c r="B281" s="81" t="s">
        <v>225</v>
      </c>
      <c r="C281" s="81" t="b">
        <v>0</v>
      </c>
    </row>
    <row r="282" spans="2:3" x14ac:dyDescent="0.3">
      <c r="B282" s="81" t="s">
        <v>226</v>
      </c>
      <c r="C282" s="81" t="b">
        <v>0</v>
      </c>
    </row>
    <row r="283" spans="2:3" x14ac:dyDescent="0.3">
      <c r="B283" s="81" t="s">
        <v>227</v>
      </c>
      <c r="C283" s="81" t="b">
        <v>0</v>
      </c>
    </row>
    <row r="284" spans="2:3" x14ac:dyDescent="0.3">
      <c r="B284" s="81" t="s">
        <v>228</v>
      </c>
      <c r="C284" s="81" t="b">
        <v>0</v>
      </c>
    </row>
    <row r="285" spans="2:3" x14ac:dyDescent="0.3">
      <c r="C285" s="81" t="b">
        <v>0</v>
      </c>
    </row>
    <row r="286" spans="2:3" x14ac:dyDescent="0.3">
      <c r="B286" s="81" t="s">
        <v>239</v>
      </c>
      <c r="C286" s="81" t="b">
        <v>0</v>
      </c>
    </row>
    <row r="287" spans="2:3" x14ac:dyDescent="0.3">
      <c r="B287" s="81" t="s">
        <v>564</v>
      </c>
      <c r="C287" s="81" t="b">
        <v>0</v>
      </c>
    </row>
    <row r="288" spans="2:3" x14ac:dyDescent="0.3">
      <c r="B288" s="81" t="s">
        <v>565</v>
      </c>
      <c r="C288" s="81" t="b">
        <v>0</v>
      </c>
    </row>
    <row r="289" spans="2:3" x14ac:dyDescent="0.3">
      <c r="B289" s="81" t="s">
        <v>566</v>
      </c>
      <c r="C289" s="81" t="b">
        <v>0</v>
      </c>
    </row>
    <row r="290" spans="2:3" x14ac:dyDescent="0.3">
      <c r="C290" s="81" t="b">
        <v>0</v>
      </c>
    </row>
    <row r="291" spans="2:3" x14ac:dyDescent="0.3">
      <c r="B291" s="81" t="s">
        <v>241</v>
      </c>
      <c r="C291" s="81" t="b">
        <v>0</v>
      </c>
    </row>
    <row r="292" spans="2:3" x14ac:dyDescent="0.3">
      <c r="B292" s="81" t="s">
        <v>243</v>
      </c>
      <c r="C292" s="81" t="b">
        <v>0</v>
      </c>
    </row>
    <row r="293" spans="2:3" x14ac:dyDescent="0.3">
      <c r="B293" s="81" t="s">
        <v>245</v>
      </c>
      <c r="C293" s="81" t="b">
        <v>0</v>
      </c>
    </row>
    <row r="294" spans="2:3" x14ac:dyDescent="0.3">
      <c r="B294" s="81" t="s">
        <v>248</v>
      </c>
      <c r="C294" s="81" t="b">
        <v>0</v>
      </c>
    </row>
    <row r="295" spans="2:3" x14ac:dyDescent="0.3">
      <c r="B295" s="81" t="s">
        <v>250</v>
      </c>
      <c r="C295" s="81" t="b">
        <v>0</v>
      </c>
    </row>
    <row r="296" spans="2:3" x14ac:dyDescent="0.3">
      <c r="B296" s="81" t="s">
        <v>252</v>
      </c>
      <c r="C296" s="81" t="b">
        <v>0</v>
      </c>
    </row>
    <row r="297" spans="2:3" x14ac:dyDescent="0.3">
      <c r="B297" s="81" t="s">
        <v>253</v>
      </c>
      <c r="C297" s="81" t="b">
        <v>0</v>
      </c>
    </row>
    <row r="298" spans="2:3" x14ac:dyDescent="0.3">
      <c r="B298" s="81" t="s">
        <v>256</v>
      </c>
      <c r="C298" s="81" t="b">
        <v>0</v>
      </c>
    </row>
    <row r="299" spans="2:3" x14ac:dyDescent="0.3">
      <c r="B299" s="81" t="s">
        <v>258</v>
      </c>
      <c r="C299" s="81" t="b">
        <v>0</v>
      </c>
    </row>
    <row r="300" spans="2:3" x14ac:dyDescent="0.3">
      <c r="B300" s="81" t="s">
        <v>260</v>
      </c>
      <c r="C300" s="81" t="b">
        <v>0</v>
      </c>
    </row>
    <row r="301" spans="2:3" x14ac:dyDescent="0.3">
      <c r="B301" s="81" t="s">
        <v>261</v>
      </c>
      <c r="C301" s="81" t="b">
        <v>0</v>
      </c>
    </row>
    <row r="302" spans="2:3" x14ac:dyDescent="0.3">
      <c r="B302" s="81" t="s">
        <v>263</v>
      </c>
      <c r="C302" s="81" t="b">
        <v>0</v>
      </c>
    </row>
    <row r="303" spans="2:3" x14ac:dyDescent="0.3">
      <c r="C303" s="81" t="s">
        <v>514</v>
      </c>
    </row>
    <row r="304" spans="2:3" x14ac:dyDescent="0.3">
      <c r="C304" s="81" t="b">
        <v>0</v>
      </c>
    </row>
    <row r="305" spans="2:3" x14ac:dyDescent="0.3">
      <c r="B305" s="81" t="s">
        <v>265</v>
      </c>
      <c r="C305" s="81" t="b">
        <v>0</v>
      </c>
    </row>
    <row r="306" spans="2:3" x14ac:dyDescent="0.3">
      <c r="B306" s="81" t="s">
        <v>268</v>
      </c>
      <c r="C306" s="81" t="b">
        <v>0</v>
      </c>
    </row>
    <row r="307" spans="2:3" x14ac:dyDescent="0.3">
      <c r="B307" s="81" t="s">
        <v>269</v>
      </c>
      <c r="C307" s="81" t="b">
        <v>0</v>
      </c>
    </row>
    <row r="308" spans="2:3" x14ac:dyDescent="0.3">
      <c r="B308" s="81" t="s">
        <v>270</v>
      </c>
      <c r="C308" s="81" t="b">
        <v>0</v>
      </c>
    </row>
    <row r="309" spans="2:3" x14ac:dyDescent="0.3">
      <c r="B309" s="81" t="s">
        <v>271</v>
      </c>
      <c r="C309" s="81" t="b">
        <v>0</v>
      </c>
    </row>
    <row r="310" spans="2:3" x14ac:dyDescent="0.3">
      <c r="B310" s="81" t="s">
        <v>273</v>
      </c>
      <c r="C310" s="81" t="b">
        <v>0</v>
      </c>
    </row>
    <row r="311" spans="2:3" x14ac:dyDescent="0.3">
      <c r="B311" s="81" t="s">
        <v>580</v>
      </c>
      <c r="C311" s="81" t="b">
        <v>0</v>
      </c>
    </row>
    <row r="312" spans="2:3" x14ac:dyDescent="0.3">
      <c r="B312" s="81" t="s">
        <v>277</v>
      </c>
      <c r="C312" s="81" t="b">
        <v>0</v>
      </c>
    </row>
    <row r="313" spans="2:3" x14ac:dyDescent="0.3">
      <c r="B313" s="81" t="s">
        <v>283</v>
      </c>
      <c r="C313" s="81" t="b">
        <v>0</v>
      </c>
    </row>
    <row r="314" spans="2:3" x14ac:dyDescent="0.3">
      <c r="B314" s="81" t="s">
        <v>284</v>
      </c>
      <c r="C314" s="81" t="b">
        <v>0</v>
      </c>
    </row>
    <row r="315" spans="2:3" x14ac:dyDescent="0.3">
      <c r="B315" s="81" t="s">
        <v>285</v>
      </c>
      <c r="C315" s="81" t="b">
        <v>0</v>
      </c>
    </row>
    <row r="316" spans="2:3" x14ac:dyDescent="0.3">
      <c r="B316" s="81" t="s">
        <v>286</v>
      </c>
      <c r="C316" s="81" t="b">
        <v>0</v>
      </c>
    </row>
    <row r="317" spans="2:3" x14ac:dyDescent="0.3">
      <c r="B317" s="81" t="s">
        <v>288</v>
      </c>
      <c r="C317" s="81" t="b">
        <v>0</v>
      </c>
    </row>
    <row r="318" spans="2:3" x14ac:dyDescent="0.3">
      <c r="B318" s="81" t="s">
        <v>289</v>
      </c>
      <c r="C318" s="81" t="b">
        <v>0</v>
      </c>
    </row>
    <row r="319" spans="2:3" x14ac:dyDescent="0.3">
      <c r="B319" s="81" t="s">
        <v>290</v>
      </c>
      <c r="C319" s="81" t="b">
        <v>0</v>
      </c>
    </row>
    <row r="320" spans="2:3" x14ac:dyDescent="0.3">
      <c r="B320" s="81" t="s">
        <v>294</v>
      </c>
      <c r="C320" s="81" t="b">
        <v>0</v>
      </c>
    </row>
    <row r="321" spans="2:3" x14ac:dyDescent="0.3">
      <c r="B321" s="81" t="s">
        <v>295</v>
      </c>
      <c r="C321" s="81" t="b">
        <v>0</v>
      </c>
    </row>
    <row r="322" spans="2:3" x14ac:dyDescent="0.3">
      <c r="B322" s="81" t="s">
        <v>296</v>
      </c>
      <c r="C322" s="81" t="b">
        <v>0</v>
      </c>
    </row>
    <row r="323" spans="2:3" x14ac:dyDescent="0.3">
      <c r="B323" s="81" t="s">
        <v>301</v>
      </c>
      <c r="C323" s="81" t="b">
        <v>0</v>
      </c>
    </row>
    <row r="324" spans="2:3" x14ac:dyDescent="0.3">
      <c r="B324" s="81" t="s">
        <v>302</v>
      </c>
      <c r="C324" s="81" t="b">
        <v>0</v>
      </c>
    </row>
    <row r="325" spans="2:3" x14ac:dyDescent="0.3">
      <c r="B325" s="81" t="s">
        <v>279</v>
      </c>
      <c r="C325" s="81" t="b">
        <v>0</v>
      </c>
    </row>
    <row r="326" spans="2:3" x14ac:dyDescent="0.3">
      <c r="B326" s="81" t="s">
        <v>280</v>
      </c>
      <c r="C326" s="81" t="b">
        <v>0</v>
      </c>
    </row>
    <row r="327" spans="2:3" x14ac:dyDescent="0.3">
      <c r="B327" s="81" t="s">
        <v>281</v>
      </c>
      <c r="C327" s="81" t="b">
        <v>0</v>
      </c>
    </row>
    <row r="328" spans="2:3" x14ac:dyDescent="0.3">
      <c r="B328" s="81" t="s">
        <v>303</v>
      </c>
      <c r="C328" s="81" t="b">
        <v>0</v>
      </c>
    </row>
    <row r="329" spans="2:3" x14ac:dyDescent="0.3">
      <c r="B329" s="81" t="s">
        <v>311</v>
      </c>
      <c r="C329" s="81" t="b">
        <v>0</v>
      </c>
    </row>
    <row r="330" spans="2:3" x14ac:dyDescent="0.3">
      <c r="C330" s="81" t="s">
        <v>513</v>
      </c>
    </row>
    <row r="331" spans="2:3" x14ac:dyDescent="0.3">
      <c r="C331" s="81" t="s">
        <v>513</v>
      </c>
    </row>
    <row r="332" spans="2:3" x14ac:dyDescent="0.3">
      <c r="B332" s="81" t="s">
        <v>581</v>
      </c>
      <c r="C332" s="81" t="s">
        <v>513</v>
      </c>
    </row>
    <row r="333" spans="2:3" x14ac:dyDescent="0.3">
      <c r="B333" s="81" t="s">
        <v>312</v>
      </c>
      <c r="C333" s="81" t="b">
        <v>0</v>
      </c>
    </row>
    <row r="334" spans="2:3" x14ac:dyDescent="0.3">
      <c r="B334" s="81" t="s">
        <v>313</v>
      </c>
      <c r="C334" s="81" t="b">
        <v>0</v>
      </c>
    </row>
    <row r="335" spans="2:3" x14ac:dyDescent="0.3">
      <c r="B335" s="81" t="s">
        <v>314</v>
      </c>
      <c r="C335" s="81" t="b">
        <v>0</v>
      </c>
    </row>
    <row r="336" spans="2:3" x14ac:dyDescent="0.3">
      <c r="C336" s="81" t="s">
        <v>513</v>
      </c>
    </row>
    <row r="337" spans="2:3" x14ac:dyDescent="0.3">
      <c r="C337" s="81" t="s">
        <v>513</v>
      </c>
    </row>
    <row r="338" spans="2:3" x14ac:dyDescent="0.3">
      <c r="B338" s="81" t="s">
        <v>582</v>
      </c>
      <c r="C338" s="81" t="s">
        <v>513</v>
      </c>
    </row>
    <row r="339" spans="2:3" x14ac:dyDescent="0.3">
      <c r="B339" s="81" t="s">
        <v>317</v>
      </c>
      <c r="C339" s="81" t="b">
        <v>0</v>
      </c>
    </row>
    <row r="340" spans="2:3" x14ac:dyDescent="0.3">
      <c r="B340" s="81" t="s">
        <v>318</v>
      </c>
      <c r="C340" s="81" t="b">
        <v>0</v>
      </c>
    </row>
    <row r="341" spans="2:3" x14ac:dyDescent="0.3">
      <c r="B341" s="81" t="s">
        <v>319</v>
      </c>
      <c r="C341" s="81" t="b">
        <v>0</v>
      </c>
    </row>
    <row r="342" spans="2:3" x14ac:dyDescent="0.3">
      <c r="B342" s="81" t="s">
        <v>697</v>
      </c>
      <c r="C342" s="81" t="s">
        <v>513</v>
      </c>
    </row>
    <row r="343" spans="2:3" x14ac:dyDescent="0.3">
      <c r="C343" s="81" t="s">
        <v>513</v>
      </c>
    </row>
    <row r="344" spans="2:3" x14ac:dyDescent="0.3">
      <c r="C344" s="81" t="s">
        <v>513</v>
      </c>
    </row>
    <row r="345" spans="2:3" x14ac:dyDescent="0.3">
      <c r="B345" s="81" t="s">
        <v>322</v>
      </c>
      <c r="C345" s="81" t="b">
        <v>0</v>
      </c>
    </row>
    <row r="346" spans="2:3" x14ac:dyDescent="0.3">
      <c r="B346" s="81" t="s">
        <v>323</v>
      </c>
      <c r="C346" s="81" t="b">
        <v>0</v>
      </c>
    </row>
    <row r="347" spans="2:3" x14ac:dyDescent="0.3">
      <c r="B347" s="81" t="s">
        <v>324</v>
      </c>
      <c r="C347" s="81" t="b">
        <v>0</v>
      </c>
    </row>
    <row r="348" spans="2:3" x14ac:dyDescent="0.3">
      <c r="C348" s="81" t="s">
        <v>513</v>
      </c>
    </row>
    <row r="349" spans="2:3" x14ac:dyDescent="0.3">
      <c r="C349" s="81" t="s">
        <v>513</v>
      </c>
    </row>
    <row r="350" spans="2:3" x14ac:dyDescent="0.3">
      <c r="B350" s="81" t="s">
        <v>698</v>
      </c>
      <c r="C350" s="81" t="s">
        <v>513</v>
      </c>
    </row>
    <row r="351" spans="2:3" x14ac:dyDescent="0.3">
      <c r="C351" s="81" t="s">
        <v>513</v>
      </c>
    </row>
    <row r="352" spans="2:3" x14ac:dyDescent="0.3">
      <c r="C352" s="81" t="s">
        <v>513</v>
      </c>
    </row>
    <row r="353" spans="2:3" x14ac:dyDescent="0.3">
      <c r="B353" s="81" t="s">
        <v>699</v>
      </c>
      <c r="C353" s="81" t="s">
        <v>513</v>
      </c>
    </row>
    <row r="354" spans="2:3" x14ac:dyDescent="0.3">
      <c r="C354" s="81" t="s">
        <v>513</v>
      </c>
    </row>
    <row r="355" spans="2:3" x14ac:dyDescent="0.3">
      <c r="C355" s="81" t="s">
        <v>513</v>
      </c>
    </row>
    <row r="356" spans="2:3" x14ac:dyDescent="0.3">
      <c r="B356" s="81" t="s">
        <v>700</v>
      </c>
      <c r="C356" s="81" t="s">
        <v>513</v>
      </c>
    </row>
    <row r="357" spans="2:3" x14ac:dyDescent="0.3">
      <c r="B357" s="81" t="s">
        <v>714</v>
      </c>
      <c r="C357" s="81" t="b">
        <v>0</v>
      </c>
    </row>
    <row r="358" spans="2:3" x14ac:dyDescent="0.3">
      <c r="B358" s="81" t="s">
        <v>715</v>
      </c>
      <c r="C358" s="81" t="b">
        <v>0</v>
      </c>
    </row>
    <row r="359" spans="2:3" x14ac:dyDescent="0.3">
      <c r="B359" s="81" t="s">
        <v>716</v>
      </c>
      <c r="C359" s="81" t="b">
        <v>0</v>
      </c>
    </row>
    <row r="360" spans="2:3" x14ac:dyDescent="0.3">
      <c r="B360" s="81" t="s">
        <v>315</v>
      </c>
      <c r="C360" s="81" t="b">
        <v>0</v>
      </c>
    </row>
    <row r="361" spans="2:3" x14ac:dyDescent="0.3">
      <c r="C361" s="81" t="b">
        <v>0</v>
      </c>
    </row>
    <row r="362" spans="2:3" x14ac:dyDescent="0.3">
      <c r="B362" s="81" t="s">
        <v>320</v>
      </c>
      <c r="C362" s="81" t="b">
        <v>0</v>
      </c>
    </row>
    <row r="363" spans="2:3" x14ac:dyDescent="0.3">
      <c r="C363" s="81" t="b">
        <v>0</v>
      </c>
    </row>
    <row r="364" spans="2:3" x14ac:dyDescent="0.3">
      <c r="C364" s="81" t="b">
        <v>0</v>
      </c>
    </row>
    <row r="365" spans="2:3" x14ac:dyDescent="0.3">
      <c r="B365" s="81" t="s">
        <v>325</v>
      </c>
      <c r="C365" s="81" t="b">
        <v>0</v>
      </c>
    </row>
    <row r="366" spans="2:3" x14ac:dyDescent="0.3">
      <c r="B366" s="81" t="s">
        <v>327</v>
      </c>
      <c r="C366" s="81" t="b">
        <v>0</v>
      </c>
    </row>
    <row r="367" spans="2:3" x14ac:dyDescent="0.3">
      <c r="B367" s="81" t="s">
        <v>583</v>
      </c>
      <c r="C367" s="81" t="s">
        <v>513</v>
      </c>
    </row>
    <row r="368" spans="2:3" x14ac:dyDescent="0.3">
      <c r="B368" s="81" t="s">
        <v>584</v>
      </c>
      <c r="C368" s="81" t="b">
        <v>0</v>
      </c>
    </row>
    <row r="369" spans="2:3" x14ac:dyDescent="0.3">
      <c r="B369" s="81" t="s">
        <v>585</v>
      </c>
      <c r="C369" s="81" t="s">
        <v>513</v>
      </c>
    </row>
    <row r="370" spans="2:3" x14ac:dyDescent="0.3">
      <c r="B370" s="81" t="s">
        <v>586</v>
      </c>
      <c r="C370" s="81" t="b">
        <v>0</v>
      </c>
    </row>
    <row r="371" spans="2:3" x14ac:dyDescent="0.3">
      <c r="B371" s="81" t="s">
        <v>587</v>
      </c>
      <c r="C371" s="81" t="s">
        <v>513</v>
      </c>
    </row>
    <row r="372" spans="2:3" x14ac:dyDescent="0.3">
      <c r="B372" s="81" t="s">
        <v>588</v>
      </c>
      <c r="C372" s="81" t="b">
        <v>0</v>
      </c>
    </row>
    <row r="373" spans="2:3" x14ac:dyDescent="0.3">
      <c r="B373" s="81" t="s">
        <v>589</v>
      </c>
      <c r="C373" s="81" t="s">
        <v>513</v>
      </c>
    </row>
    <row r="374" spans="2:3" x14ac:dyDescent="0.3">
      <c r="B374" s="81" t="s">
        <v>678</v>
      </c>
      <c r="C374" s="81" t="b">
        <v>1</v>
      </c>
    </row>
    <row r="375" spans="2:3" x14ac:dyDescent="0.3">
      <c r="B375" s="81" t="s">
        <v>590</v>
      </c>
      <c r="C375" s="81" t="s">
        <v>513</v>
      </c>
    </row>
    <row r="376" spans="2:3" x14ac:dyDescent="0.3">
      <c r="B376" s="81" t="s">
        <v>591</v>
      </c>
      <c r="C376" s="81" t="b">
        <v>0</v>
      </c>
    </row>
    <row r="377" spans="2:3" x14ac:dyDescent="0.3">
      <c r="B377" s="81" t="s">
        <v>592</v>
      </c>
      <c r="C377" s="81" t="s">
        <v>513</v>
      </c>
    </row>
    <row r="378" spans="2:3" x14ac:dyDescent="0.3">
      <c r="B378" s="81" t="s">
        <v>593</v>
      </c>
      <c r="C378" s="81" t="b">
        <v>0</v>
      </c>
    </row>
    <row r="379" spans="2:3" x14ac:dyDescent="0.3">
      <c r="B379" s="81" t="s">
        <v>329</v>
      </c>
      <c r="C379" s="81" t="b">
        <v>0</v>
      </c>
    </row>
    <row r="380" spans="2:3" x14ac:dyDescent="0.3">
      <c r="B380" s="81" t="s">
        <v>331</v>
      </c>
      <c r="C380" s="81" t="b">
        <v>0</v>
      </c>
    </row>
    <row r="381" spans="2:3" x14ac:dyDescent="0.3">
      <c r="B381" s="81" t="s">
        <v>332</v>
      </c>
      <c r="C381" s="81" t="b">
        <v>0</v>
      </c>
    </row>
    <row r="382" spans="2:3" x14ac:dyDescent="0.3">
      <c r="B382" s="81" t="s">
        <v>333</v>
      </c>
      <c r="C382" s="81" t="b">
        <v>0</v>
      </c>
    </row>
    <row r="383" spans="2:3" x14ac:dyDescent="0.3">
      <c r="B383" s="81" t="s">
        <v>334</v>
      </c>
      <c r="C383" s="81" t="b">
        <v>0</v>
      </c>
    </row>
    <row r="384" spans="2:3" x14ac:dyDescent="0.3">
      <c r="B384" s="81" t="s">
        <v>336</v>
      </c>
      <c r="C384" s="81" t="b">
        <v>0</v>
      </c>
    </row>
    <row r="385" spans="2:3" x14ac:dyDescent="0.3">
      <c r="B385" s="81" t="s">
        <v>338</v>
      </c>
      <c r="C385" s="81" t="b">
        <v>0</v>
      </c>
    </row>
    <row r="386" spans="2:3" x14ac:dyDescent="0.3">
      <c r="B386" s="81" t="s">
        <v>340</v>
      </c>
      <c r="C386" s="81" t="b">
        <v>0</v>
      </c>
    </row>
    <row r="387" spans="2:3" x14ac:dyDescent="0.3">
      <c r="B387" s="81" t="s">
        <v>342</v>
      </c>
      <c r="C387" s="81" t="b">
        <v>0</v>
      </c>
    </row>
    <row r="388" spans="2:3" x14ac:dyDescent="0.3">
      <c r="C388" s="81" t="b">
        <v>0</v>
      </c>
    </row>
    <row r="389" spans="2:3" x14ac:dyDescent="0.3">
      <c r="B389" s="81" t="s">
        <v>344</v>
      </c>
      <c r="C389" s="81" t="b">
        <v>0</v>
      </c>
    </row>
    <row r="390" spans="2:3" x14ac:dyDescent="0.3">
      <c r="C390" s="81" t="b">
        <v>0</v>
      </c>
    </row>
    <row r="391" spans="2:3" x14ac:dyDescent="0.3">
      <c r="B391" s="81" t="s">
        <v>346</v>
      </c>
      <c r="C391" s="81" t="b">
        <v>0</v>
      </c>
    </row>
    <row r="392" spans="2:3" x14ac:dyDescent="0.3">
      <c r="C392" s="81" t="b">
        <v>0</v>
      </c>
    </row>
    <row r="393" spans="2:3" x14ac:dyDescent="0.3">
      <c r="B393" s="81" t="s">
        <v>348</v>
      </c>
      <c r="C393" s="81" t="b">
        <v>0</v>
      </c>
    </row>
    <row r="394" spans="2:3" x14ac:dyDescent="0.3">
      <c r="C394" s="81" t="b">
        <v>0</v>
      </c>
    </row>
    <row r="395" spans="2:3" x14ac:dyDescent="0.3">
      <c r="B395" s="81" t="s">
        <v>350</v>
      </c>
      <c r="C395" s="81" t="b">
        <v>0</v>
      </c>
    </row>
    <row r="396" spans="2:3" x14ac:dyDescent="0.3">
      <c r="B396" s="81" t="s">
        <v>594</v>
      </c>
      <c r="C396" s="81" t="s">
        <v>543</v>
      </c>
    </row>
    <row r="397" spans="2:3" x14ac:dyDescent="0.3">
      <c r="B397" s="81" t="s">
        <v>701</v>
      </c>
      <c r="C397" s="81" t="s">
        <v>513</v>
      </c>
    </row>
    <row r="398" spans="2:3" x14ac:dyDescent="0.3">
      <c r="B398" s="81" t="s">
        <v>702</v>
      </c>
      <c r="C398" s="81" t="s">
        <v>513</v>
      </c>
    </row>
    <row r="399" spans="2:3" x14ac:dyDescent="0.3">
      <c r="C399" s="81" t="b">
        <v>0</v>
      </c>
    </row>
    <row r="400" spans="2:3" x14ac:dyDescent="0.3">
      <c r="B400" s="81" t="s">
        <v>352</v>
      </c>
      <c r="C400" s="81" t="b">
        <v>0</v>
      </c>
    </row>
    <row r="401" spans="2:3" x14ac:dyDescent="0.3">
      <c r="B401" s="81" t="s">
        <v>354</v>
      </c>
      <c r="C401" s="81" t="b">
        <v>0</v>
      </c>
    </row>
    <row r="402" spans="2:3" x14ac:dyDescent="0.3">
      <c r="B402" s="81" t="s">
        <v>356</v>
      </c>
      <c r="C402" s="81" t="b">
        <v>0</v>
      </c>
    </row>
    <row r="403" spans="2:3" x14ac:dyDescent="0.3">
      <c r="C403" s="81" t="b">
        <v>0</v>
      </c>
    </row>
    <row r="404" spans="2:3" x14ac:dyDescent="0.3">
      <c r="B404" s="81" t="s">
        <v>358</v>
      </c>
      <c r="C404" s="81" t="b">
        <v>0</v>
      </c>
    </row>
    <row r="405" spans="2:3" x14ac:dyDescent="0.3">
      <c r="B405" s="81" t="s">
        <v>360</v>
      </c>
      <c r="C405" s="81" t="b">
        <v>0</v>
      </c>
    </row>
    <row r="406" spans="2:3" x14ac:dyDescent="0.3">
      <c r="B406" s="81" t="s">
        <v>362</v>
      </c>
      <c r="C406" s="81" t="b">
        <v>0</v>
      </c>
    </row>
    <row r="407" spans="2:3" x14ac:dyDescent="0.3">
      <c r="C407" s="81" t="b">
        <v>0</v>
      </c>
    </row>
    <row r="408" spans="2:3" x14ac:dyDescent="0.3">
      <c r="B408" s="81" t="s">
        <v>364</v>
      </c>
      <c r="C408" s="81" t="b">
        <v>0</v>
      </c>
    </row>
    <row r="409" spans="2:3" x14ac:dyDescent="0.3">
      <c r="B409" s="81" t="s">
        <v>365</v>
      </c>
      <c r="C409" s="81" t="b">
        <v>0</v>
      </c>
    </row>
    <row r="410" spans="2:3" x14ac:dyDescent="0.3">
      <c r="B410" s="81" t="s">
        <v>366</v>
      </c>
      <c r="C410" s="81" t="b">
        <v>0</v>
      </c>
    </row>
    <row r="411" spans="2:3" x14ac:dyDescent="0.3">
      <c r="B411" s="81" t="s">
        <v>367</v>
      </c>
      <c r="C411" s="81" t="b">
        <v>0</v>
      </c>
    </row>
    <row r="412" spans="2:3" x14ac:dyDescent="0.3">
      <c r="B412" s="81" t="s">
        <v>369</v>
      </c>
      <c r="C412" s="81" t="b">
        <v>0</v>
      </c>
    </row>
    <row r="413" spans="2:3" x14ac:dyDescent="0.3">
      <c r="B413" s="81" t="s">
        <v>370</v>
      </c>
      <c r="C413" s="81" t="b">
        <v>0</v>
      </c>
    </row>
    <row r="414" spans="2:3" x14ac:dyDescent="0.3">
      <c r="B414" s="81" t="s">
        <v>371</v>
      </c>
      <c r="C414" s="81" t="b">
        <v>0</v>
      </c>
    </row>
    <row r="415" spans="2:3" x14ac:dyDescent="0.3">
      <c r="B415" s="81" t="s">
        <v>372</v>
      </c>
      <c r="C415" s="81" t="b">
        <v>0</v>
      </c>
    </row>
    <row r="416" spans="2:3" x14ac:dyDescent="0.3">
      <c r="C416" s="81" t="b">
        <v>0</v>
      </c>
    </row>
    <row r="417" spans="2:3" x14ac:dyDescent="0.3">
      <c r="C417" s="81" t="b">
        <v>0</v>
      </c>
    </row>
    <row r="418" spans="2:3" x14ac:dyDescent="0.3">
      <c r="C418" s="81" t="b">
        <v>0</v>
      </c>
    </row>
    <row r="419" spans="2:3" x14ac:dyDescent="0.3">
      <c r="C419" s="81" t="b">
        <v>0</v>
      </c>
    </row>
    <row r="420" spans="2:3" x14ac:dyDescent="0.3">
      <c r="C420" s="81" t="b">
        <v>0</v>
      </c>
    </row>
    <row r="421" spans="2:3" x14ac:dyDescent="0.3">
      <c r="C421" s="81" t="b">
        <v>0</v>
      </c>
    </row>
    <row r="422" spans="2:3" x14ac:dyDescent="0.3">
      <c r="B422" s="81" t="s">
        <v>374</v>
      </c>
      <c r="C422" s="81" t="b">
        <v>0</v>
      </c>
    </row>
    <row r="423" spans="2:3" x14ac:dyDescent="0.3">
      <c r="C423" s="81" t="b">
        <v>0</v>
      </c>
    </row>
    <row r="424" spans="2:3" x14ac:dyDescent="0.3">
      <c r="B424" s="81" t="s">
        <v>376</v>
      </c>
      <c r="C424" s="81" t="b">
        <v>0</v>
      </c>
    </row>
    <row r="425" spans="2:3" x14ac:dyDescent="0.3">
      <c r="C425" s="81" t="b">
        <v>0</v>
      </c>
    </row>
    <row r="426" spans="2:3" x14ac:dyDescent="0.3">
      <c r="C426" s="81" t="b">
        <v>0</v>
      </c>
    </row>
    <row r="427" spans="2:3" x14ac:dyDescent="0.3">
      <c r="C427" s="81" t="b">
        <v>0</v>
      </c>
    </row>
    <row r="428" spans="2:3" x14ac:dyDescent="0.3">
      <c r="B428" s="81" t="s">
        <v>378</v>
      </c>
      <c r="C428" s="81" t="b">
        <v>0</v>
      </c>
    </row>
    <row r="429" spans="2:3" x14ac:dyDescent="0.3">
      <c r="C429" s="81" t="s">
        <v>543</v>
      </c>
    </row>
    <row r="430" spans="2:3" x14ac:dyDescent="0.3">
      <c r="C430" s="81" t="s">
        <v>543</v>
      </c>
    </row>
    <row r="431" spans="2:3" x14ac:dyDescent="0.3">
      <c r="C431" s="81" t="s">
        <v>543</v>
      </c>
    </row>
    <row r="432" spans="2:3" x14ac:dyDescent="0.3">
      <c r="C432" s="81" t="s">
        <v>543</v>
      </c>
    </row>
    <row r="433" spans="2:3" x14ac:dyDescent="0.3">
      <c r="C433" s="81" t="s">
        <v>543</v>
      </c>
    </row>
    <row r="434" spans="2:3" x14ac:dyDescent="0.3">
      <c r="C434" s="81" t="s">
        <v>513</v>
      </c>
    </row>
    <row r="435" spans="2:3" x14ac:dyDescent="0.3">
      <c r="C435" s="81" t="s">
        <v>543</v>
      </c>
    </row>
    <row r="436" spans="2:3" x14ac:dyDescent="0.3">
      <c r="B436" s="81" t="s">
        <v>542</v>
      </c>
      <c r="C436" s="81" t="b">
        <v>0</v>
      </c>
    </row>
    <row r="437" spans="2:3" x14ac:dyDescent="0.3">
      <c r="C437" s="81" t="b">
        <v>0</v>
      </c>
    </row>
    <row r="438" spans="2:3" x14ac:dyDescent="0.3">
      <c r="C438" s="81" t="b">
        <v>0</v>
      </c>
    </row>
    <row r="439" spans="2:3" x14ac:dyDescent="0.3">
      <c r="C439" s="81" t="s">
        <v>513</v>
      </c>
    </row>
    <row r="440" spans="2:3" x14ac:dyDescent="0.3">
      <c r="B440" s="81" t="s">
        <v>382</v>
      </c>
      <c r="C440" s="81" t="b">
        <v>0</v>
      </c>
    </row>
    <row r="441" spans="2:3" x14ac:dyDescent="0.3">
      <c r="B441" s="81" t="s">
        <v>383</v>
      </c>
      <c r="C441" s="81" t="b">
        <v>0</v>
      </c>
    </row>
    <row r="442" spans="2:3" x14ac:dyDescent="0.3">
      <c r="B442" s="81" t="s">
        <v>384</v>
      </c>
      <c r="C442" s="81" t="b">
        <v>0</v>
      </c>
    </row>
    <row r="443" spans="2:3" x14ac:dyDescent="0.3">
      <c r="B443" s="81" t="s">
        <v>385</v>
      </c>
      <c r="C443" s="81" t="b">
        <v>0</v>
      </c>
    </row>
    <row r="444" spans="2:3" x14ac:dyDescent="0.3">
      <c r="B444" s="81" t="s">
        <v>387</v>
      </c>
      <c r="C444" s="81" t="b">
        <v>0</v>
      </c>
    </row>
    <row r="445" spans="2:3" x14ac:dyDescent="0.3">
      <c r="B445" s="81" t="s">
        <v>388</v>
      </c>
      <c r="C445" s="81" t="b">
        <v>0</v>
      </c>
    </row>
    <row r="446" spans="2:3" x14ac:dyDescent="0.3">
      <c r="B446" s="81" t="s">
        <v>389</v>
      </c>
      <c r="C446" s="81" t="b">
        <v>0</v>
      </c>
    </row>
    <row r="447" spans="2:3" x14ac:dyDescent="0.3">
      <c r="B447" s="81" t="s">
        <v>390</v>
      </c>
      <c r="C447" s="81" t="b">
        <v>0</v>
      </c>
    </row>
    <row r="448" spans="2:3" x14ac:dyDescent="0.3">
      <c r="C448" s="81" t="b">
        <v>0</v>
      </c>
    </row>
    <row r="449" spans="2:3" x14ac:dyDescent="0.3">
      <c r="B449" s="81" t="s">
        <v>392</v>
      </c>
      <c r="C449" s="81" t="b">
        <v>0</v>
      </c>
    </row>
    <row r="450" spans="2:3" x14ac:dyDescent="0.3">
      <c r="B450" s="81" t="s">
        <v>394</v>
      </c>
      <c r="C450" s="81" t="b">
        <v>0</v>
      </c>
    </row>
    <row r="451" spans="2:3" x14ac:dyDescent="0.3">
      <c r="B451" s="81" t="s">
        <v>396</v>
      </c>
      <c r="C451" s="81" t="b">
        <v>0</v>
      </c>
    </row>
    <row r="452" spans="2:3" x14ac:dyDescent="0.3">
      <c r="B452" s="81" t="s">
        <v>397</v>
      </c>
      <c r="C452" s="81" t="b">
        <v>0</v>
      </c>
    </row>
    <row r="453" spans="2:3" x14ac:dyDescent="0.3">
      <c r="B453" s="81" t="s">
        <v>398</v>
      </c>
      <c r="C453" s="81" t="b">
        <v>0</v>
      </c>
    </row>
    <row r="454" spans="2:3" x14ac:dyDescent="0.3">
      <c r="C454" s="81" t="b">
        <v>0</v>
      </c>
    </row>
    <row r="455" spans="2:3" x14ac:dyDescent="0.3">
      <c r="B455" s="81" t="s">
        <v>544</v>
      </c>
      <c r="C455" s="81" t="b">
        <v>0</v>
      </c>
    </row>
    <row r="456" spans="2:3" x14ac:dyDescent="0.3">
      <c r="B456" s="81" t="s">
        <v>401</v>
      </c>
      <c r="C456" s="81" t="b">
        <v>0</v>
      </c>
    </row>
    <row r="457" spans="2:3" x14ac:dyDescent="0.3">
      <c r="B457" s="81" t="s">
        <v>402</v>
      </c>
      <c r="C457" s="81" t="b">
        <v>0</v>
      </c>
    </row>
    <row r="458" spans="2:3" x14ac:dyDescent="0.3">
      <c r="B458" s="81" t="s">
        <v>403</v>
      </c>
      <c r="C458" s="81" t="b">
        <v>0</v>
      </c>
    </row>
    <row r="459" spans="2:3" x14ac:dyDescent="0.3">
      <c r="C459" s="81" t="b">
        <v>0</v>
      </c>
    </row>
    <row r="460" spans="2:3" x14ac:dyDescent="0.3">
      <c r="B460" s="81" t="s">
        <v>404</v>
      </c>
      <c r="C460" s="81" t="b">
        <v>0</v>
      </c>
    </row>
    <row r="461" spans="2:3" x14ac:dyDescent="0.3">
      <c r="C461" s="81" t="b">
        <v>0</v>
      </c>
    </row>
    <row r="462" spans="2:3" x14ac:dyDescent="0.3">
      <c r="C462" s="81" t="b">
        <v>0</v>
      </c>
    </row>
    <row r="463" spans="2:3" x14ac:dyDescent="0.3">
      <c r="C463" s="81" t="b">
        <v>0</v>
      </c>
    </row>
    <row r="464" spans="2:3" x14ac:dyDescent="0.3">
      <c r="C464" s="81" t="b">
        <v>0</v>
      </c>
    </row>
    <row r="465" spans="2:3" x14ac:dyDescent="0.3">
      <c r="C465" s="81" t="b">
        <v>0</v>
      </c>
    </row>
    <row r="466" spans="2:3" x14ac:dyDescent="0.3">
      <c r="C466" s="81" t="b">
        <v>0</v>
      </c>
    </row>
    <row r="467" spans="2:3" x14ac:dyDescent="0.3">
      <c r="C467" s="81" t="b">
        <v>0</v>
      </c>
    </row>
    <row r="468" spans="2:3" x14ac:dyDescent="0.3">
      <c r="C468" s="81" t="b">
        <v>0</v>
      </c>
    </row>
    <row r="469" spans="2:3" x14ac:dyDescent="0.3">
      <c r="B469" s="81" t="s">
        <v>408</v>
      </c>
      <c r="C469" s="81" t="b">
        <v>0</v>
      </c>
    </row>
    <row r="470" spans="2:3" x14ac:dyDescent="0.3">
      <c r="B470" s="81" t="s">
        <v>410</v>
      </c>
      <c r="C470" s="81" t="b">
        <v>0</v>
      </c>
    </row>
    <row r="471" spans="2:3" x14ac:dyDescent="0.3">
      <c r="C471" s="81" t="s">
        <v>513</v>
      </c>
    </row>
    <row r="472" spans="2:3" x14ac:dyDescent="0.3">
      <c r="C472" s="81" t="s">
        <v>513</v>
      </c>
    </row>
    <row r="473" spans="2:3" x14ac:dyDescent="0.3">
      <c r="B473" s="81" t="s">
        <v>412</v>
      </c>
      <c r="C473" s="81" t="b">
        <v>0</v>
      </c>
    </row>
    <row r="474" spans="2:3" x14ac:dyDescent="0.3">
      <c r="B474" s="81" t="s">
        <v>414</v>
      </c>
      <c r="C474" s="81" t="b">
        <v>0</v>
      </c>
    </row>
    <row r="475" spans="2:3" x14ac:dyDescent="0.3">
      <c r="B475" s="81" t="s">
        <v>416</v>
      </c>
      <c r="C475" s="81" t="b">
        <v>0</v>
      </c>
    </row>
    <row r="476" spans="2:3" x14ac:dyDescent="0.3">
      <c r="B476" s="81" t="s">
        <v>418</v>
      </c>
      <c r="C476" s="81" t="b">
        <v>0</v>
      </c>
    </row>
    <row r="477" spans="2:3" x14ac:dyDescent="0.3">
      <c r="B477" s="81" t="s">
        <v>419</v>
      </c>
      <c r="C477" s="81" t="b">
        <v>0</v>
      </c>
    </row>
    <row r="478" spans="2:3" x14ac:dyDescent="0.3">
      <c r="B478" s="81" t="s">
        <v>567</v>
      </c>
      <c r="C478" s="81" t="b">
        <v>0</v>
      </c>
    </row>
    <row r="479" spans="2:3" x14ac:dyDescent="0.3">
      <c r="B479" s="81" t="s">
        <v>545</v>
      </c>
      <c r="C479" s="81" t="b">
        <v>0</v>
      </c>
    </row>
    <row r="480" spans="2:3" x14ac:dyDescent="0.3">
      <c r="B480" s="81" t="s">
        <v>546</v>
      </c>
      <c r="C480" s="81" t="b">
        <v>0</v>
      </c>
    </row>
    <row r="481" spans="2:3" x14ac:dyDescent="0.3">
      <c r="B481" s="81" t="s">
        <v>547</v>
      </c>
      <c r="C481" s="81" t="b">
        <v>0</v>
      </c>
    </row>
    <row r="482" spans="2:3" x14ac:dyDescent="0.3">
      <c r="B482" s="81" t="s">
        <v>548</v>
      </c>
      <c r="C482" s="81" t="b">
        <v>0</v>
      </c>
    </row>
    <row r="483" spans="2:3" x14ac:dyDescent="0.3">
      <c r="B483" s="81" t="s">
        <v>545</v>
      </c>
      <c r="C483" s="81" t="b">
        <v>0</v>
      </c>
    </row>
    <row r="484" spans="2:3" x14ac:dyDescent="0.3">
      <c r="B484" s="81" t="s">
        <v>546</v>
      </c>
      <c r="C484" s="81" t="b">
        <v>0</v>
      </c>
    </row>
    <row r="485" spans="2:3" x14ac:dyDescent="0.3">
      <c r="B485" s="81" t="s">
        <v>547</v>
      </c>
      <c r="C485" s="81" t="b">
        <v>0</v>
      </c>
    </row>
    <row r="486" spans="2:3" x14ac:dyDescent="0.3">
      <c r="B486" s="81" t="s">
        <v>548</v>
      </c>
      <c r="C486" s="81" t="b">
        <v>0</v>
      </c>
    </row>
    <row r="487" spans="2:3" x14ac:dyDescent="0.3">
      <c r="C487" s="81" t="b">
        <v>0</v>
      </c>
    </row>
    <row r="488" spans="2:3" x14ac:dyDescent="0.3">
      <c r="B488" s="81" t="s">
        <v>545</v>
      </c>
      <c r="C488" s="81" t="b">
        <v>0</v>
      </c>
    </row>
    <row r="489" spans="2:3" x14ac:dyDescent="0.3">
      <c r="B489" s="81" t="s">
        <v>546</v>
      </c>
      <c r="C489" s="81" t="b">
        <v>0</v>
      </c>
    </row>
    <row r="490" spans="2:3" x14ac:dyDescent="0.3">
      <c r="B490" s="81" t="s">
        <v>547</v>
      </c>
      <c r="C490" s="81" t="b">
        <v>0</v>
      </c>
    </row>
    <row r="491" spans="2:3" x14ac:dyDescent="0.3">
      <c r="B491" s="81" t="s">
        <v>548</v>
      </c>
      <c r="C491" s="81" t="b">
        <v>0</v>
      </c>
    </row>
    <row r="492" spans="2:3" x14ac:dyDescent="0.3">
      <c r="C492" s="81" t="b">
        <v>0</v>
      </c>
    </row>
    <row r="493" spans="2:3" x14ac:dyDescent="0.3">
      <c r="C493" s="81" t="b">
        <v>0</v>
      </c>
    </row>
    <row r="494" spans="2:3" x14ac:dyDescent="0.3">
      <c r="C494" s="81" t="b">
        <v>0</v>
      </c>
    </row>
    <row r="495" spans="2:3" x14ac:dyDescent="0.3">
      <c r="C495" s="81" t="b">
        <v>0</v>
      </c>
    </row>
    <row r="496" spans="2:3" x14ac:dyDescent="0.3">
      <c r="C496" s="81" t="s">
        <v>513</v>
      </c>
    </row>
    <row r="497" spans="2:3" x14ac:dyDescent="0.3">
      <c r="B497" s="81" t="s">
        <v>428</v>
      </c>
      <c r="C497" s="81" t="b">
        <v>0</v>
      </c>
    </row>
    <row r="498" spans="2:3" x14ac:dyDescent="0.3">
      <c r="B498" s="81" t="s">
        <v>430</v>
      </c>
      <c r="C498" s="81" t="b">
        <v>0</v>
      </c>
    </row>
    <row r="499" spans="2:3" x14ac:dyDescent="0.3">
      <c r="B499" s="81" t="s">
        <v>431</v>
      </c>
      <c r="C499" s="81" t="b">
        <v>0</v>
      </c>
    </row>
    <row r="500" spans="2:3" x14ac:dyDescent="0.3">
      <c r="B500" s="81" t="s">
        <v>432</v>
      </c>
      <c r="C500" s="81" t="b">
        <v>0</v>
      </c>
    </row>
    <row r="501" spans="2:3" x14ac:dyDescent="0.3">
      <c r="B501" s="81" t="s">
        <v>433</v>
      </c>
      <c r="C501" s="81" t="b">
        <v>0</v>
      </c>
    </row>
    <row r="502" spans="2:3" x14ac:dyDescent="0.3">
      <c r="B502" s="81" t="s">
        <v>435</v>
      </c>
      <c r="C502" s="81" t="b">
        <v>0</v>
      </c>
    </row>
    <row r="503" spans="2:3" x14ac:dyDescent="0.3">
      <c r="B503" s="81" t="s">
        <v>436</v>
      </c>
      <c r="C503" s="81" t="b">
        <v>0</v>
      </c>
    </row>
    <row r="504" spans="2:3" x14ac:dyDescent="0.3">
      <c r="B504" s="81" t="s">
        <v>437</v>
      </c>
      <c r="C504" s="81" t="b">
        <v>0</v>
      </c>
    </row>
    <row r="505" spans="2:3" x14ac:dyDescent="0.3">
      <c r="B505" s="81" t="s">
        <v>438</v>
      </c>
      <c r="C505" s="81" t="b">
        <v>0</v>
      </c>
    </row>
    <row r="506" spans="2:3" x14ac:dyDescent="0.3">
      <c r="B506" s="81" t="s">
        <v>440</v>
      </c>
      <c r="C506" s="81" t="b">
        <v>0</v>
      </c>
    </row>
    <row r="507" spans="2:3" x14ac:dyDescent="0.3">
      <c r="B507" s="81" t="s">
        <v>441</v>
      </c>
      <c r="C507" s="81" t="b">
        <v>0</v>
      </c>
    </row>
    <row r="508" spans="2:3" x14ac:dyDescent="0.3">
      <c r="B508" s="81" t="s">
        <v>442</v>
      </c>
      <c r="C508" s="81" t="b">
        <v>0</v>
      </c>
    </row>
    <row r="509" spans="2:3" x14ac:dyDescent="0.3">
      <c r="B509" s="81" t="s">
        <v>448</v>
      </c>
      <c r="C509" s="81" t="b">
        <v>0</v>
      </c>
    </row>
    <row r="510" spans="2:3" x14ac:dyDescent="0.3">
      <c r="B510" s="81" t="s">
        <v>619</v>
      </c>
      <c r="C510" s="81" t="s">
        <v>513</v>
      </c>
    </row>
    <row r="511" spans="2:3" x14ac:dyDescent="0.3">
      <c r="B511" s="81" t="s">
        <v>450</v>
      </c>
      <c r="C511" s="81" t="b">
        <v>0</v>
      </c>
    </row>
    <row r="512" spans="2:3" x14ac:dyDescent="0.3">
      <c r="B512" s="81" t="s">
        <v>452</v>
      </c>
      <c r="C512" s="81" t="b">
        <v>0</v>
      </c>
    </row>
    <row r="513" spans="2:3" x14ac:dyDescent="0.3">
      <c r="B513" s="81" t="s">
        <v>454</v>
      </c>
      <c r="C513" s="81" t="b">
        <v>0</v>
      </c>
    </row>
    <row r="514" spans="2:3" x14ac:dyDescent="0.3">
      <c r="B514" s="81" t="s">
        <v>455</v>
      </c>
      <c r="C514" s="81" t="b">
        <v>0</v>
      </c>
    </row>
    <row r="515" spans="2:3" x14ac:dyDescent="0.3">
      <c r="B515" s="81" t="s">
        <v>456</v>
      </c>
      <c r="C515" s="81" t="b">
        <v>0</v>
      </c>
    </row>
    <row r="516" spans="2:3" x14ac:dyDescent="0.3">
      <c r="B516" s="81" t="s">
        <v>457</v>
      </c>
      <c r="C516" s="81" t="b">
        <v>0</v>
      </c>
    </row>
    <row r="517" spans="2:3" x14ac:dyDescent="0.3">
      <c r="B517" s="81" t="s">
        <v>459</v>
      </c>
      <c r="C517" s="81" t="b">
        <v>0</v>
      </c>
    </row>
    <row r="518" spans="2:3" x14ac:dyDescent="0.3">
      <c r="B518" s="81" t="s">
        <v>463</v>
      </c>
      <c r="C518" s="81" t="b">
        <v>0</v>
      </c>
    </row>
    <row r="519" spans="2:3" x14ac:dyDescent="0.3">
      <c r="B519" s="81" t="s">
        <v>466</v>
      </c>
      <c r="C519" s="81" t="b">
        <v>0</v>
      </c>
    </row>
    <row r="520" spans="2:3" x14ac:dyDescent="0.3">
      <c r="B520" s="81" t="s">
        <v>468</v>
      </c>
      <c r="C520" s="81" t="b">
        <v>0</v>
      </c>
    </row>
    <row r="521" spans="2:3" x14ac:dyDescent="0.3">
      <c r="B521" s="81" t="s">
        <v>470</v>
      </c>
      <c r="C521" s="81" t="b">
        <v>0</v>
      </c>
    </row>
    <row r="522" spans="2:3" x14ac:dyDescent="0.3">
      <c r="B522" s="81" t="s">
        <v>472</v>
      </c>
      <c r="C522" s="81" t="b">
        <v>0</v>
      </c>
    </row>
    <row r="523" spans="2:3" x14ac:dyDescent="0.3">
      <c r="B523" s="81" t="s">
        <v>474</v>
      </c>
      <c r="C523" s="81" t="b">
        <v>0</v>
      </c>
    </row>
    <row r="524" spans="2:3" x14ac:dyDescent="0.3">
      <c r="B524" s="81" t="s">
        <v>476</v>
      </c>
      <c r="C524" s="81" t="b">
        <v>0</v>
      </c>
    </row>
    <row r="525" spans="2:3" x14ac:dyDescent="0.3">
      <c r="B525" s="81" t="s">
        <v>479</v>
      </c>
      <c r="C525" s="81" t="b">
        <v>0</v>
      </c>
    </row>
    <row r="526" spans="2:3" x14ac:dyDescent="0.3">
      <c r="C526" s="81" t="b">
        <v>0</v>
      </c>
    </row>
    <row r="527" spans="2:3" x14ac:dyDescent="0.3">
      <c r="C527" s="81" t="b">
        <v>0</v>
      </c>
    </row>
    <row r="528" spans="2:3" x14ac:dyDescent="0.3">
      <c r="B528" s="81" t="s">
        <v>480</v>
      </c>
      <c r="C528" s="81" t="b">
        <v>0</v>
      </c>
    </row>
    <row r="529" spans="2:3" x14ac:dyDescent="0.3">
      <c r="B529" s="81" t="s">
        <v>482</v>
      </c>
      <c r="C529" s="81" t="b">
        <v>0</v>
      </c>
    </row>
    <row r="530" spans="2:3" x14ac:dyDescent="0.3">
      <c r="C530" s="81" t="s">
        <v>513</v>
      </c>
    </row>
    <row r="531" spans="2:3" x14ac:dyDescent="0.3">
      <c r="C531" s="81" t="b">
        <v>0</v>
      </c>
    </row>
    <row r="532" spans="2:3" x14ac:dyDescent="0.3">
      <c r="B532" s="81" t="s">
        <v>484</v>
      </c>
      <c r="C532" s="81" t="b">
        <v>0</v>
      </c>
    </row>
    <row r="533" spans="2:3" x14ac:dyDescent="0.3">
      <c r="C533" s="81" t="b">
        <v>0</v>
      </c>
    </row>
    <row r="534" spans="2:3" x14ac:dyDescent="0.3">
      <c r="B534" s="81" t="s">
        <v>486</v>
      </c>
      <c r="C534" s="81" t="b">
        <v>0</v>
      </c>
    </row>
    <row r="535" spans="2:3" x14ac:dyDescent="0.3">
      <c r="C535" s="81" t="b">
        <v>0</v>
      </c>
    </row>
    <row r="536" spans="2:3" x14ac:dyDescent="0.3">
      <c r="B536" s="81" t="s">
        <v>488</v>
      </c>
      <c r="C536" s="81" t="b">
        <v>0</v>
      </c>
    </row>
    <row r="537" spans="2:3" x14ac:dyDescent="0.3">
      <c r="C537" s="81" t="b">
        <v>0</v>
      </c>
    </row>
    <row r="538" spans="2:3" x14ac:dyDescent="0.3">
      <c r="C538" s="81" t="b">
        <v>0</v>
      </c>
    </row>
    <row r="539" spans="2:3" x14ac:dyDescent="0.3">
      <c r="B539" s="81" t="s">
        <v>490</v>
      </c>
      <c r="C539" s="81" t="b">
        <v>0</v>
      </c>
    </row>
    <row r="540" spans="2:3" x14ac:dyDescent="0.3">
      <c r="C540" s="81" t="b">
        <v>0</v>
      </c>
    </row>
    <row r="541" spans="2:3" x14ac:dyDescent="0.3">
      <c r="C541" s="81" t="b">
        <v>0</v>
      </c>
    </row>
    <row r="542" spans="2:3" x14ac:dyDescent="0.3">
      <c r="B542" s="81" t="s">
        <v>492</v>
      </c>
      <c r="C542" s="81" t="b">
        <v>0</v>
      </c>
    </row>
    <row r="543" spans="2:3" x14ac:dyDescent="0.3">
      <c r="C543" s="81" t="s">
        <v>513</v>
      </c>
    </row>
    <row r="544" spans="2:3" x14ac:dyDescent="0.3">
      <c r="C544" s="81" t="b">
        <v>0</v>
      </c>
    </row>
    <row r="545" spans="2:3" x14ac:dyDescent="0.3">
      <c r="B545" s="81" t="s">
        <v>628</v>
      </c>
      <c r="C545" s="81" t="s">
        <v>543</v>
      </c>
    </row>
    <row r="546" spans="2:3" x14ac:dyDescent="0.3">
      <c r="B546" s="81" t="s">
        <v>549</v>
      </c>
      <c r="C546" s="81" t="s">
        <v>543</v>
      </c>
    </row>
    <row r="547" spans="2:3" x14ac:dyDescent="0.3">
      <c r="B547" s="81" t="s">
        <v>629</v>
      </c>
      <c r="C547" s="81" t="s">
        <v>543</v>
      </c>
    </row>
    <row r="548" spans="2:3" x14ac:dyDescent="0.3">
      <c r="B548" s="81" t="s">
        <v>550</v>
      </c>
      <c r="C548" s="81" t="s">
        <v>543</v>
      </c>
    </row>
    <row r="549" spans="2:3" x14ac:dyDescent="0.3">
      <c r="B549" s="81" t="s">
        <v>630</v>
      </c>
      <c r="C549" s="81" t="s">
        <v>543</v>
      </c>
    </row>
    <row r="550" spans="2:3" x14ac:dyDescent="0.3">
      <c r="B550" s="81" t="s">
        <v>551</v>
      </c>
      <c r="C550" s="81" t="s">
        <v>543</v>
      </c>
    </row>
    <row r="551" spans="2:3" x14ac:dyDescent="0.3">
      <c r="B551" s="81" t="s">
        <v>631</v>
      </c>
      <c r="C551" s="81" t="s">
        <v>543</v>
      </c>
    </row>
    <row r="552" spans="2:3" x14ac:dyDescent="0.3">
      <c r="B552" s="81" t="s">
        <v>549</v>
      </c>
      <c r="C552" s="81" t="s">
        <v>543</v>
      </c>
    </row>
    <row r="553" spans="2:3" x14ac:dyDescent="0.3">
      <c r="B553" s="81" t="s">
        <v>632</v>
      </c>
      <c r="C553" s="81" t="s">
        <v>543</v>
      </c>
    </row>
    <row r="554" spans="2:3" x14ac:dyDescent="0.3">
      <c r="B554" s="81" t="s">
        <v>550</v>
      </c>
      <c r="C554" s="81" t="s">
        <v>543</v>
      </c>
    </row>
    <row r="555" spans="2:3" x14ac:dyDescent="0.3">
      <c r="B555" s="81" t="s">
        <v>633</v>
      </c>
      <c r="C555" s="81" t="s">
        <v>543</v>
      </c>
    </row>
    <row r="556" spans="2:3" x14ac:dyDescent="0.3">
      <c r="B556" s="81" t="s">
        <v>551</v>
      </c>
      <c r="C556" s="81" t="s">
        <v>543</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AAAB9-6DD2-4160-B8F3-E7B5AFF26E4A}">
  <sheetPr codeName="Blad10"/>
  <dimension ref="B2:U556"/>
  <sheetViews>
    <sheetView topLeftCell="A346" zoomScaleNormal="100" workbookViewId="0">
      <selection activeCell="B360" sqref="B360"/>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641</v>
      </c>
      <c r="C2" s="80" t="s">
        <v>642</v>
      </c>
      <c r="G2" s="80" t="s">
        <v>626</v>
      </c>
      <c r="H2" s="80" t="s">
        <v>627</v>
      </c>
      <c r="O2" s="75"/>
      <c r="P2" s="76"/>
      <c r="Q2" s="76"/>
      <c r="R2" s="76"/>
      <c r="S2" s="76"/>
      <c r="T2" s="76"/>
      <c r="U2" s="76"/>
    </row>
    <row r="3" spans="2:21" x14ac:dyDescent="0.3">
      <c r="C3" s="81" t="b">
        <v>0</v>
      </c>
      <c r="G3" s="81" t="s">
        <v>99</v>
      </c>
      <c r="H3" s="81" t="b">
        <f>VLOOKUP(G3,$B$51:$C$645,2,FALSE)</f>
        <v>0</v>
      </c>
      <c r="L3" s="79"/>
      <c r="O3" s="77"/>
      <c r="R3" s="78"/>
      <c r="S3" s="79"/>
      <c r="U3" s="79"/>
    </row>
    <row r="4" spans="2:21" x14ac:dyDescent="0.3">
      <c r="B4" s="81" t="s">
        <v>22</v>
      </c>
      <c r="C4" s="81" t="b">
        <v>1</v>
      </c>
      <c r="G4" s="81" t="s">
        <v>100</v>
      </c>
      <c r="H4" s="81" t="b">
        <f t="shared" ref="H4:H68" si="0">VLOOKUP(G4,$B$51:$C$645,2,FALSE)</f>
        <v>0</v>
      </c>
      <c r="O4" s="77"/>
      <c r="R4" s="78"/>
      <c r="U4" s="79"/>
    </row>
    <row r="5" spans="2:21" x14ac:dyDescent="0.3">
      <c r="B5" s="81" t="s">
        <v>22</v>
      </c>
      <c r="C5" s="81" t="b">
        <v>0</v>
      </c>
      <c r="G5" s="81" t="s">
        <v>101</v>
      </c>
      <c r="H5" s="81" t="b">
        <f t="shared" si="0"/>
        <v>0</v>
      </c>
      <c r="O5" s="77"/>
      <c r="R5" s="78"/>
      <c r="U5" s="79"/>
    </row>
    <row r="6" spans="2:21" x14ac:dyDescent="0.3">
      <c r="B6" s="81" t="s">
        <v>26</v>
      </c>
      <c r="C6" s="81" t="b">
        <v>0</v>
      </c>
      <c r="G6" s="81" t="s">
        <v>102</v>
      </c>
      <c r="H6" s="81" t="b">
        <f t="shared" si="0"/>
        <v>0</v>
      </c>
      <c r="O6" s="77"/>
      <c r="U6" s="79"/>
    </row>
    <row r="7" spans="2:21" x14ac:dyDescent="0.3">
      <c r="B7" s="81" t="s">
        <v>35</v>
      </c>
      <c r="C7" s="81" t="b">
        <v>0</v>
      </c>
      <c r="G7" s="81" t="s">
        <v>103</v>
      </c>
      <c r="H7" s="81" t="b">
        <f t="shared" si="0"/>
        <v>0</v>
      </c>
      <c r="O7" s="77"/>
      <c r="U7" s="79"/>
    </row>
    <row r="8" spans="2:21" x14ac:dyDescent="0.3">
      <c r="B8" s="81" t="s">
        <v>73</v>
      </c>
      <c r="C8" s="81" t="b">
        <v>0</v>
      </c>
      <c r="G8" s="81" t="s">
        <v>104</v>
      </c>
      <c r="H8" s="81" t="b">
        <f t="shared" si="0"/>
        <v>0</v>
      </c>
      <c r="O8" s="77"/>
      <c r="U8" s="79"/>
    </row>
    <row r="9" spans="2:21" x14ac:dyDescent="0.3">
      <c r="B9" s="81" t="s">
        <v>95</v>
      </c>
      <c r="C9" s="81" t="b">
        <v>0</v>
      </c>
      <c r="G9" s="81" t="s">
        <v>108</v>
      </c>
      <c r="H9" s="81" t="b">
        <f t="shared" si="0"/>
        <v>0</v>
      </c>
      <c r="O9" s="77"/>
      <c r="U9" s="79"/>
    </row>
    <row r="10" spans="2:21" x14ac:dyDescent="0.3">
      <c r="B10" s="81" t="s">
        <v>105</v>
      </c>
      <c r="C10" s="81" t="b">
        <v>0</v>
      </c>
      <c r="G10" s="81" t="s">
        <v>109</v>
      </c>
      <c r="H10" s="81" t="b">
        <f t="shared" si="0"/>
        <v>0</v>
      </c>
      <c r="O10" s="77"/>
      <c r="U10" s="79"/>
    </row>
    <row r="11" spans="2:21" x14ac:dyDescent="0.3">
      <c r="B11" s="81" t="s">
        <v>111</v>
      </c>
      <c r="C11" s="81" t="b">
        <v>0</v>
      </c>
      <c r="G11" s="81" t="s">
        <v>110</v>
      </c>
      <c r="H11" s="81" t="b">
        <f t="shared" si="0"/>
        <v>0</v>
      </c>
      <c r="O11" s="77"/>
      <c r="U11" s="79"/>
    </row>
    <row r="12" spans="2:21" x14ac:dyDescent="0.3">
      <c r="B12" s="81" t="s">
        <v>261</v>
      </c>
      <c r="C12" s="81" t="b">
        <v>0</v>
      </c>
      <c r="G12" s="81" t="s">
        <v>124</v>
      </c>
      <c r="H12" s="81" t="b">
        <f t="shared" si="0"/>
        <v>0</v>
      </c>
      <c r="O12" s="77"/>
      <c r="U12" s="79"/>
    </row>
    <row r="13" spans="2:21" x14ac:dyDescent="0.3">
      <c r="B13" s="81" t="s">
        <v>71</v>
      </c>
      <c r="C13" s="81" t="b">
        <v>0</v>
      </c>
      <c r="G13" s="81" t="s">
        <v>126</v>
      </c>
      <c r="H13" s="81" t="b">
        <f t="shared" si="0"/>
        <v>0</v>
      </c>
      <c r="O13" s="77"/>
      <c r="U13" s="79"/>
    </row>
    <row r="14" spans="2:21" x14ac:dyDescent="0.3">
      <c r="B14" s="81" t="s">
        <v>75</v>
      </c>
      <c r="C14" s="81" t="b">
        <v>0</v>
      </c>
      <c r="G14" s="81" t="s">
        <v>128</v>
      </c>
      <c r="H14" s="81" t="b">
        <f t="shared" si="0"/>
        <v>0</v>
      </c>
      <c r="O14" s="77"/>
      <c r="U14" s="79"/>
    </row>
    <row r="15" spans="2:21" x14ac:dyDescent="0.3">
      <c r="C15" s="81" t="b">
        <v>0</v>
      </c>
      <c r="G15" s="81" t="s">
        <v>130</v>
      </c>
      <c r="H15" s="81" t="b">
        <f t="shared" si="0"/>
        <v>0</v>
      </c>
      <c r="O15" s="77"/>
      <c r="U15" s="79"/>
    </row>
    <row r="16" spans="2:21" x14ac:dyDescent="0.3">
      <c r="B16" s="81" t="s">
        <v>50</v>
      </c>
      <c r="C16" s="81" t="b">
        <v>0</v>
      </c>
      <c r="G16" s="81" t="s">
        <v>132</v>
      </c>
      <c r="H16" s="81" t="b">
        <f t="shared" si="0"/>
        <v>0</v>
      </c>
      <c r="O16" s="77"/>
      <c r="U16" s="79"/>
    </row>
    <row r="17" spans="2:21" x14ac:dyDescent="0.3">
      <c r="B17" s="81" t="s">
        <v>214</v>
      </c>
      <c r="C17" s="81" t="b">
        <v>0</v>
      </c>
      <c r="G17" s="81" t="s">
        <v>134</v>
      </c>
      <c r="H17" s="81" t="b">
        <f t="shared" si="0"/>
        <v>0</v>
      </c>
      <c r="O17" s="77"/>
      <c r="U17" s="79"/>
    </row>
    <row r="18" spans="2:21" x14ac:dyDescent="0.3">
      <c r="B18" s="81" t="s">
        <v>241</v>
      </c>
      <c r="C18" s="81" t="b">
        <v>0</v>
      </c>
      <c r="G18" s="81" t="s">
        <v>136</v>
      </c>
      <c r="H18" s="81" t="b">
        <f t="shared" si="0"/>
        <v>0</v>
      </c>
      <c r="O18" s="77"/>
      <c r="U18" s="79"/>
    </row>
    <row r="19" spans="2:21" x14ac:dyDescent="0.3">
      <c r="B19" s="81" t="s">
        <v>239</v>
      </c>
      <c r="C19" s="81" t="b">
        <v>0</v>
      </c>
      <c r="G19" s="81" t="s">
        <v>576</v>
      </c>
      <c r="H19" s="81" t="b">
        <f t="shared" si="0"/>
        <v>0</v>
      </c>
      <c r="O19" s="77"/>
      <c r="U19" s="79"/>
    </row>
    <row r="20" spans="2:21" x14ac:dyDescent="0.3">
      <c r="B20" s="81" t="s">
        <v>253</v>
      </c>
      <c r="C20" s="81" t="b">
        <v>0</v>
      </c>
      <c r="G20" s="81" t="s">
        <v>577</v>
      </c>
      <c r="H20" s="81" t="b">
        <f t="shared" si="0"/>
        <v>0</v>
      </c>
      <c r="O20" s="77"/>
      <c r="U20" s="79"/>
    </row>
    <row r="21" spans="2:21" x14ac:dyDescent="0.3">
      <c r="B21" s="81" t="s">
        <v>210</v>
      </c>
      <c r="C21" s="81" t="b">
        <v>0</v>
      </c>
      <c r="G21" s="81" t="s">
        <v>144</v>
      </c>
      <c r="H21" s="81" t="b">
        <f t="shared" si="0"/>
        <v>0</v>
      </c>
      <c r="O21" s="77"/>
      <c r="U21" s="79"/>
    </row>
    <row r="22" spans="2:21" x14ac:dyDescent="0.3">
      <c r="B22" s="81" t="s">
        <v>378</v>
      </c>
      <c r="C22" s="81" t="b">
        <v>0</v>
      </c>
      <c r="G22" s="81" t="s">
        <v>703</v>
      </c>
      <c r="H22" s="81" t="e">
        <f t="shared" si="0"/>
        <v>#N/A</v>
      </c>
      <c r="O22" s="77"/>
      <c r="U22" s="79"/>
    </row>
    <row r="23" spans="2:21" x14ac:dyDescent="0.3">
      <c r="B23" s="81" t="s">
        <v>408</v>
      </c>
      <c r="C23" s="81" t="b">
        <v>0</v>
      </c>
      <c r="G23" s="81" t="s">
        <v>704</v>
      </c>
      <c r="H23" s="81" t="e">
        <f t="shared" si="0"/>
        <v>#N/A</v>
      </c>
      <c r="O23" s="77"/>
      <c r="U23" s="79"/>
    </row>
    <row r="24" spans="2:21" x14ac:dyDescent="0.3">
      <c r="B24" s="81" t="s">
        <v>410</v>
      </c>
      <c r="C24" s="81" t="b">
        <v>0</v>
      </c>
      <c r="G24" s="81" t="s">
        <v>705</v>
      </c>
      <c r="H24" s="81" t="e">
        <f t="shared" si="0"/>
        <v>#N/A</v>
      </c>
      <c r="O24" s="77"/>
      <c r="U24" s="79"/>
    </row>
    <row r="25" spans="2:21" x14ac:dyDescent="0.3">
      <c r="B25" s="81" t="s">
        <v>412</v>
      </c>
      <c r="C25" s="81" t="b">
        <v>0</v>
      </c>
      <c r="G25" s="81" t="s">
        <v>157</v>
      </c>
      <c r="H25" s="81" t="b">
        <f t="shared" si="0"/>
        <v>0</v>
      </c>
      <c r="O25" s="77"/>
      <c r="U25" s="79"/>
    </row>
    <row r="26" spans="2:21" x14ac:dyDescent="0.3">
      <c r="B26" s="81" t="s">
        <v>222</v>
      </c>
      <c r="C26" s="81" t="b">
        <v>0</v>
      </c>
      <c r="G26" s="81" t="s">
        <v>706</v>
      </c>
      <c r="H26" s="81" t="e">
        <f t="shared" si="0"/>
        <v>#N/A</v>
      </c>
      <c r="O26" s="77"/>
      <c r="U26" s="79"/>
    </row>
    <row r="27" spans="2:21" x14ac:dyDescent="0.3">
      <c r="B27" s="81" t="s">
        <v>163</v>
      </c>
      <c r="C27" s="81" t="b">
        <v>0</v>
      </c>
      <c r="G27" s="81" t="s">
        <v>707</v>
      </c>
      <c r="H27" s="81" t="e">
        <f t="shared" si="0"/>
        <v>#N/A</v>
      </c>
      <c r="O27" s="77"/>
      <c r="U27" s="79"/>
    </row>
    <row r="28" spans="2:21" x14ac:dyDescent="0.3">
      <c r="B28" s="81" t="s">
        <v>320</v>
      </c>
      <c r="C28" s="81" t="b">
        <v>0</v>
      </c>
      <c r="G28" s="81" t="s">
        <v>708</v>
      </c>
      <c r="H28" s="81" t="e">
        <f t="shared" si="0"/>
        <v>#N/A</v>
      </c>
      <c r="O28" s="77"/>
      <c r="U28" s="79"/>
    </row>
    <row r="29" spans="2:21" x14ac:dyDescent="0.3">
      <c r="B29" s="81" t="s">
        <v>140</v>
      </c>
      <c r="C29" s="81" t="b">
        <v>0</v>
      </c>
      <c r="G29" s="81" t="s">
        <v>263</v>
      </c>
      <c r="H29" s="81" t="b">
        <f t="shared" si="0"/>
        <v>0</v>
      </c>
      <c r="O29" s="77"/>
      <c r="U29" s="79"/>
    </row>
    <row r="30" spans="2:21" x14ac:dyDescent="0.3">
      <c r="B30" s="81" t="s">
        <v>200</v>
      </c>
      <c r="C30" s="81" t="b">
        <v>0</v>
      </c>
      <c r="G30" s="81" t="s">
        <v>268</v>
      </c>
      <c r="H30" s="81" t="b">
        <f t="shared" si="0"/>
        <v>0</v>
      </c>
      <c r="O30" s="77"/>
      <c r="U30" s="79"/>
    </row>
    <row r="31" spans="2:21" x14ac:dyDescent="0.3">
      <c r="B31" s="81" t="s">
        <v>243</v>
      </c>
      <c r="C31" s="81" t="b">
        <v>0</v>
      </c>
      <c r="G31" s="81" t="s">
        <v>269</v>
      </c>
      <c r="H31" s="81" t="b">
        <f t="shared" si="0"/>
        <v>0</v>
      </c>
      <c r="O31" s="77"/>
      <c r="U31" s="79"/>
    </row>
    <row r="32" spans="2:21" x14ac:dyDescent="0.3">
      <c r="B32" s="81" t="s">
        <v>119</v>
      </c>
      <c r="C32" s="81" t="b">
        <v>0</v>
      </c>
      <c r="G32" s="81" t="s">
        <v>270</v>
      </c>
      <c r="H32" s="81" t="b">
        <f t="shared" si="0"/>
        <v>0</v>
      </c>
      <c r="O32" s="77"/>
      <c r="U32" s="79"/>
    </row>
    <row r="33" spans="2:21" x14ac:dyDescent="0.3">
      <c r="B33" s="81" t="s">
        <v>367</v>
      </c>
      <c r="C33" s="81" t="b">
        <v>0</v>
      </c>
      <c r="G33" s="81" t="s">
        <v>271</v>
      </c>
      <c r="H33" s="81" t="b">
        <f t="shared" si="0"/>
        <v>0</v>
      </c>
      <c r="O33" s="77"/>
      <c r="U33" s="79"/>
    </row>
    <row r="34" spans="2:21" x14ac:dyDescent="0.3">
      <c r="B34" s="81" t="s">
        <v>325</v>
      </c>
      <c r="C34" s="81" t="b">
        <v>0</v>
      </c>
      <c r="G34" s="81" t="s">
        <v>273</v>
      </c>
      <c r="H34" s="81" t="b">
        <f t="shared" si="0"/>
        <v>0</v>
      </c>
      <c r="O34" s="77"/>
      <c r="U34" s="79"/>
    </row>
    <row r="35" spans="2:21" x14ac:dyDescent="0.3">
      <c r="B35" s="81" t="s">
        <v>463</v>
      </c>
      <c r="C35" s="81" t="b">
        <v>0</v>
      </c>
      <c r="G35" s="81" t="s">
        <v>580</v>
      </c>
      <c r="H35" s="81" t="b">
        <f t="shared" si="0"/>
        <v>0</v>
      </c>
      <c r="O35" s="77"/>
      <c r="U35" s="79"/>
    </row>
    <row r="36" spans="2:21" x14ac:dyDescent="0.3">
      <c r="B36" s="81" t="s">
        <v>228</v>
      </c>
      <c r="C36" s="81" t="b">
        <v>0</v>
      </c>
      <c r="G36" s="81" t="s">
        <v>581</v>
      </c>
      <c r="H36" s="81" t="str">
        <f t="shared" si="0"/>
        <v>Klik of tik om tekst in te voeren.</v>
      </c>
      <c r="O36" s="77"/>
      <c r="U36" s="79"/>
    </row>
    <row r="37" spans="2:21" x14ac:dyDescent="0.3">
      <c r="B37" s="81" t="s">
        <v>245</v>
      </c>
      <c r="C37" s="81" t="b">
        <v>0</v>
      </c>
      <c r="G37" s="81" t="s">
        <v>582</v>
      </c>
      <c r="H37" s="81" t="str">
        <f t="shared" si="0"/>
        <v>Klik of tik om tekst in te voeren.</v>
      </c>
      <c r="O37" s="77"/>
      <c r="U37" s="79"/>
    </row>
    <row r="38" spans="2:21" x14ac:dyDescent="0.3">
      <c r="B38" s="81" t="s">
        <v>311</v>
      </c>
      <c r="C38" s="81" t="b">
        <v>0</v>
      </c>
      <c r="G38" s="81" t="s">
        <v>583</v>
      </c>
      <c r="H38" s="81" t="str">
        <f t="shared" si="0"/>
        <v>Klik of tik om tekst in te voeren.</v>
      </c>
    </row>
    <row r="39" spans="2:21" x14ac:dyDescent="0.3">
      <c r="B39" s="81" t="s">
        <v>315</v>
      </c>
      <c r="C39" s="81" t="b">
        <v>0</v>
      </c>
      <c r="G39" s="81" t="s">
        <v>584</v>
      </c>
      <c r="H39" s="81" t="b">
        <f t="shared" si="0"/>
        <v>0</v>
      </c>
    </row>
    <row r="40" spans="2:21" x14ac:dyDescent="0.3">
      <c r="B40" s="81" t="s">
        <v>189</v>
      </c>
      <c r="C40" s="81" t="b">
        <v>0</v>
      </c>
      <c r="G40" s="81" t="s">
        <v>585</v>
      </c>
      <c r="H40" s="81" t="str">
        <f t="shared" si="0"/>
        <v>Klik of tik om tekst in te voeren.</v>
      </c>
    </row>
    <row r="41" spans="2:21" x14ac:dyDescent="0.3">
      <c r="B41" s="81" t="s">
        <v>195</v>
      </c>
      <c r="C41" s="81" t="b">
        <v>0</v>
      </c>
      <c r="G41" s="81" t="s">
        <v>586</v>
      </c>
      <c r="H41" s="81" t="b">
        <f t="shared" si="0"/>
        <v>0</v>
      </c>
    </row>
    <row r="42" spans="2:21" x14ac:dyDescent="0.3">
      <c r="B42" s="81" t="s">
        <v>277</v>
      </c>
      <c r="C42" s="81" t="b">
        <v>0</v>
      </c>
      <c r="G42" s="81" t="s">
        <v>587</v>
      </c>
      <c r="H42" s="81" t="str">
        <f t="shared" si="0"/>
        <v>Klik of tik om tekst in te voeren.</v>
      </c>
    </row>
    <row r="43" spans="2:21" x14ac:dyDescent="0.3">
      <c r="B43" s="81" t="s">
        <v>303</v>
      </c>
      <c r="C43" s="81" t="b">
        <v>0</v>
      </c>
      <c r="G43" s="81" t="s">
        <v>588</v>
      </c>
      <c r="H43" s="81" t="b">
        <f t="shared" si="0"/>
        <v>0</v>
      </c>
    </row>
    <row r="44" spans="2:21" x14ac:dyDescent="0.3">
      <c r="B44" s="81" t="s">
        <v>414</v>
      </c>
      <c r="C44" s="81" t="b">
        <v>0</v>
      </c>
      <c r="G44" s="81" t="s">
        <v>589</v>
      </c>
      <c r="H44" s="81" t="str">
        <f t="shared" si="0"/>
        <v>Klik of tik om tekst in te voeren.</v>
      </c>
    </row>
    <row r="45" spans="2:21" x14ac:dyDescent="0.3">
      <c r="B45" s="81" t="s">
        <v>182</v>
      </c>
      <c r="C45" s="81" t="b">
        <v>0</v>
      </c>
      <c r="G45" s="81" t="s">
        <v>678</v>
      </c>
      <c r="H45" s="81" t="b">
        <f t="shared" si="0"/>
        <v>1</v>
      </c>
    </row>
    <row r="46" spans="2:21" x14ac:dyDescent="0.3">
      <c r="B46" s="81" t="s">
        <v>392</v>
      </c>
      <c r="C46" s="81" t="b">
        <v>0</v>
      </c>
      <c r="G46" s="81" t="s">
        <v>590</v>
      </c>
      <c r="H46" s="81" t="str">
        <f t="shared" si="0"/>
        <v>Klik of tik om tekst in te voeren.</v>
      </c>
    </row>
    <row r="47" spans="2:21" x14ac:dyDescent="0.3">
      <c r="B47" s="81" t="s">
        <v>358</v>
      </c>
      <c r="C47" s="81" t="b">
        <v>0</v>
      </c>
      <c r="G47" s="81" t="s">
        <v>591</v>
      </c>
      <c r="H47" s="81" t="b">
        <f t="shared" si="0"/>
        <v>0</v>
      </c>
    </row>
    <row r="48" spans="2:21" x14ac:dyDescent="0.3">
      <c r="B48" s="81" t="s">
        <v>340</v>
      </c>
      <c r="C48" s="81" t="b">
        <v>0</v>
      </c>
      <c r="G48" s="81" t="s">
        <v>592</v>
      </c>
      <c r="H48" s="81" t="str">
        <f t="shared" si="0"/>
        <v>Klik of tik om tekst in te voeren.</v>
      </c>
    </row>
    <row r="49" spans="2:8" x14ac:dyDescent="0.3">
      <c r="B49" s="81" t="s">
        <v>448</v>
      </c>
      <c r="C49" s="81" t="b">
        <v>0</v>
      </c>
      <c r="G49" s="81" t="s">
        <v>593</v>
      </c>
      <c r="H49" s="81" t="b">
        <f t="shared" si="0"/>
        <v>0</v>
      </c>
    </row>
    <row r="50" spans="2:8" x14ac:dyDescent="0.3">
      <c r="B50" s="81" t="s">
        <v>480</v>
      </c>
      <c r="C50" s="81" t="b">
        <v>0</v>
      </c>
      <c r="G50" s="81" t="s">
        <v>331</v>
      </c>
      <c r="H50" s="81" t="b">
        <f t="shared" si="0"/>
        <v>0</v>
      </c>
    </row>
    <row r="51" spans="2:8" x14ac:dyDescent="0.3">
      <c r="B51" s="81" t="s">
        <v>22</v>
      </c>
      <c r="C51" s="81" t="b">
        <v>0</v>
      </c>
      <c r="G51" s="81" t="s">
        <v>332</v>
      </c>
      <c r="H51" s="81" t="b">
        <f t="shared" si="0"/>
        <v>0</v>
      </c>
    </row>
    <row r="52" spans="2:8" x14ac:dyDescent="0.3">
      <c r="B52" s="81" t="s">
        <v>500</v>
      </c>
      <c r="C52" s="81" t="b">
        <v>0</v>
      </c>
      <c r="G52" s="81" t="s">
        <v>333</v>
      </c>
      <c r="H52" s="81" t="b">
        <f t="shared" si="0"/>
        <v>0</v>
      </c>
    </row>
    <row r="53" spans="2:8" x14ac:dyDescent="0.3">
      <c r="B53" s="81" t="s">
        <v>501</v>
      </c>
      <c r="C53" s="81" t="b">
        <v>0</v>
      </c>
      <c r="G53" s="81" t="s">
        <v>334</v>
      </c>
      <c r="H53" s="81" t="b">
        <f t="shared" si="0"/>
        <v>0</v>
      </c>
    </row>
    <row r="54" spans="2:8" x14ac:dyDescent="0.3">
      <c r="B54" s="81" t="s">
        <v>502</v>
      </c>
      <c r="C54" s="81" t="b">
        <v>0</v>
      </c>
      <c r="G54" s="81" t="s">
        <v>336</v>
      </c>
      <c r="H54" s="81" t="b">
        <f t="shared" si="0"/>
        <v>0</v>
      </c>
    </row>
    <row r="55" spans="2:8" x14ac:dyDescent="0.3">
      <c r="B55" s="81" t="s">
        <v>26</v>
      </c>
      <c r="C55" s="81" t="b">
        <v>0</v>
      </c>
      <c r="G55" s="81" t="s">
        <v>338</v>
      </c>
      <c r="H55" s="81" t="b">
        <f t="shared" si="0"/>
        <v>0</v>
      </c>
    </row>
    <row r="56" spans="2:8" x14ac:dyDescent="0.3">
      <c r="B56" s="81" t="s">
        <v>35</v>
      </c>
      <c r="C56" s="81" t="b">
        <v>0</v>
      </c>
      <c r="G56" s="81" t="s">
        <v>594</v>
      </c>
      <c r="H56" s="81" t="str">
        <f t="shared" si="0"/>
        <v>Kies een item.</v>
      </c>
    </row>
    <row r="57" spans="2:8" x14ac:dyDescent="0.3">
      <c r="C57" s="81" t="b">
        <v>0</v>
      </c>
      <c r="G57" s="81" t="s">
        <v>709</v>
      </c>
      <c r="H57" s="81" t="e">
        <f t="shared" si="0"/>
        <v>#N/A</v>
      </c>
    </row>
    <row r="58" spans="2:8" x14ac:dyDescent="0.3">
      <c r="B58" s="81" t="s">
        <v>40</v>
      </c>
      <c r="C58" s="81" t="b">
        <v>0</v>
      </c>
      <c r="G58" s="81" t="s">
        <v>710</v>
      </c>
      <c r="H58" s="81" t="e">
        <f t="shared" si="0"/>
        <v>#N/A</v>
      </c>
    </row>
    <row r="59" spans="2:8" x14ac:dyDescent="0.3">
      <c r="B59" s="81" t="s">
        <v>503</v>
      </c>
      <c r="C59" s="81" t="b">
        <v>0</v>
      </c>
      <c r="G59" s="81" t="s">
        <v>634</v>
      </c>
      <c r="H59" s="81" t="str">
        <f t="shared" si="0"/>
        <v>Kies een item.</v>
      </c>
    </row>
    <row r="60" spans="2:8" x14ac:dyDescent="0.3">
      <c r="B60" s="81" t="s">
        <v>504</v>
      </c>
      <c r="C60" s="81" t="b">
        <v>0</v>
      </c>
      <c r="G60" s="81" t="s">
        <v>635</v>
      </c>
      <c r="H60" s="81" t="str">
        <f t="shared" si="0"/>
        <v>Kies een item.</v>
      </c>
    </row>
    <row r="61" spans="2:8" x14ac:dyDescent="0.3">
      <c r="B61" s="81" t="s">
        <v>505</v>
      </c>
      <c r="C61" s="81" t="b">
        <v>0</v>
      </c>
      <c r="G61" s="81" t="s">
        <v>618</v>
      </c>
      <c r="H61" s="81" t="str">
        <f t="shared" si="0"/>
        <v>Klik of tik om tekst in te voeren.</v>
      </c>
    </row>
    <row r="62" spans="2:8" x14ac:dyDescent="0.3">
      <c r="B62" s="81" t="s">
        <v>506</v>
      </c>
      <c r="C62" s="81" t="b">
        <v>0</v>
      </c>
      <c r="G62" s="81" t="s">
        <v>382</v>
      </c>
      <c r="H62" s="81" t="b">
        <f t="shared" si="0"/>
        <v>0</v>
      </c>
    </row>
    <row r="63" spans="2:8" x14ac:dyDescent="0.3">
      <c r="B63" s="81" t="s">
        <v>507</v>
      </c>
      <c r="C63" s="81" t="b">
        <v>0</v>
      </c>
      <c r="G63" s="81" t="s">
        <v>383</v>
      </c>
      <c r="H63" s="81" t="b">
        <f t="shared" si="0"/>
        <v>0</v>
      </c>
    </row>
    <row r="64" spans="2:8" x14ac:dyDescent="0.3">
      <c r="B64" s="81" t="s">
        <v>508</v>
      </c>
      <c r="C64" s="81" t="b">
        <v>0</v>
      </c>
      <c r="G64" s="81" t="s">
        <v>384</v>
      </c>
      <c r="H64" s="81" t="b">
        <f t="shared" si="0"/>
        <v>0</v>
      </c>
    </row>
    <row r="65" spans="2:8" x14ac:dyDescent="0.3">
      <c r="B65" s="81" t="s">
        <v>509</v>
      </c>
      <c r="C65" s="81" t="b">
        <v>0</v>
      </c>
      <c r="G65" s="81" t="s">
        <v>448</v>
      </c>
      <c r="H65" s="81" t="b">
        <f t="shared" si="0"/>
        <v>0</v>
      </c>
    </row>
    <row r="66" spans="2:8" x14ac:dyDescent="0.3">
      <c r="B66" s="81" t="s">
        <v>510</v>
      </c>
      <c r="C66" s="81" t="b">
        <v>0</v>
      </c>
      <c r="G66" s="81" t="s">
        <v>619</v>
      </c>
      <c r="H66" s="81" t="str">
        <f t="shared" si="0"/>
        <v>Klik of tik om tekst in te voeren.</v>
      </c>
    </row>
    <row r="67" spans="2:8" x14ac:dyDescent="0.3">
      <c r="B67" s="81" t="s">
        <v>511</v>
      </c>
      <c r="C67" s="81" t="b">
        <v>0</v>
      </c>
      <c r="G67" s="81" t="s">
        <v>360</v>
      </c>
      <c r="H67" s="81" t="b">
        <f t="shared" si="0"/>
        <v>0</v>
      </c>
    </row>
    <row r="68" spans="2:8" x14ac:dyDescent="0.3">
      <c r="B68" s="81" t="s">
        <v>512</v>
      </c>
      <c r="C68" s="81" t="b">
        <v>0</v>
      </c>
      <c r="G68" s="81" t="s">
        <v>628</v>
      </c>
      <c r="H68" s="81" t="str">
        <f t="shared" si="0"/>
        <v>Kies een item.</v>
      </c>
    </row>
    <row r="69" spans="2:8" x14ac:dyDescent="0.3">
      <c r="B69" s="81" t="s">
        <v>684</v>
      </c>
      <c r="C69" s="81" t="b">
        <v>0</v>
      </c>
      <c r="G69" s="81" t="s">
        <v>629</v>
      </c>
      <c r="H69" s="81" t="str">
        <f t="shared" ref="H69:H73" si="1">VLOOKUP(G69,$B$51:$C$645,2,FALSE)</f>
        <v>Kies een item.</v>
      </c>
    </row>
    <row r="70" spans="2:8" x14ac:dyDescent="0.3">
      <c r="B70" s="81" t="s">
        <v>685</v>
      </c>
      <c r="C70" s="81" t="b">
        <v>0</v>
      </c>
      <c r="G70" s="81" t="s">
        <v>630</v>
      </c>
      <c r="H70" s="81" t="str">
        <f t="shared" si="1"/>
        <v>Kies een item.</v>
      </c>
    </row>
    <row r="71" spans="2:8" x14ac:dyDescent="0.3">
      <c r="C71" s="81" t="s">
        <v>513</v>
      </c>
      <c r="G71" s="81" t="s">
        <v>631</v>
      </c>
      <c r="H71" s="81" t="str">
        <f t="shared" si="1"/>
        <v>Kies een item.</v>
      </c>
    </row>
    <row r="72" spans="2:8" x14ac:dyDescent="0.3">
      <c r="B72" s="81" t="s">
        <v>42</v>
      </c>
      <c r="C72" s="81" t="b">
        <v>0</v>
      </c>
      <c r="G72" s="81" t="s">
        <v>632</v>
      </c>
      <c r="H72" s="81" t="str">
        <f t="shared" si="1"/>
        <v>Kies een item.</v>
      </c>
    </row>
    <row r="73" spans="2:8" x14ac:dyDescent="0.3">
      <c r="B73" s="81" t="s">
        <v>44</v>
      </c>
      <c r="C73" s="81" t="b">
        <v>0</v>
      </c>
      <c r="G73" s="81" t="s">
        <v>633</v>
      </c>
      <c r="H73" s="81" t="str">
        <f t="shared" si="1"/>
        <v>Kies een item.</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2" t="b">
        <v>0</v>
      </c>
    </row>
    <row r="90" spans="2:3" x14ac:dyDescent="0.3">
      <c r="C90" s="81" t="s">
        <v>514</v>
      </c>
    </row>
    <row r="91" spans="2:3" x14ac:dyDescent="0.3">
      <c r="C91" s="82" t="b">
        <v>0</v>
      </c>
    </row>
    <row r="92" spans="2:3" x14ac:dyDescent="0.3">
      <c r="C92" s="81" t="s">
        <v>514</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513</v>
      </c>
    </row>
    <row r="100" spans="2:3" x14ac:dyDescent="0.3">
      <c r="B100" s="81" t="s">
        <v>73</v>
      </c>
      <c r="C100" s="81" t="b">
        <v>0</v>
      </c>
    </row>
    <row r="101" spans="2:3" x14ac:dyDescent="0.3">
      <c r="B101" s="81" t="s">
        <v>75</v>
      </c>
      <c r="C101" s="81" t="b">
        <v>0</v>
      </c>
    </row>
    <row r="102" spans="2:3" x14ac:dyDescent="0.3">
      <c r="B102" s="81" t="s">
        <v>515</v>
      </c>
      <c r="C102" s="81" t="b">
        <v>0</v>
      </c>
    </row>
    <row r="103" spans="2:3" x14ac:dyDescent="0.3">
      <c r="B103" s="81" t="s">
        <v>516</v>
      </c>
      <c r="C103" s="81" t="b">
        <v>0</v>
      </c>
    </row>
    <row r="104" spans="2:3" x14ac:dyDescent="0.3">
      <c r="C104" s="81" t="s">
        <v>513</v>
      </c>
    </row>
    <row r="105" spans="2:3" x14ac:dyDescent="0.3">
      <c r="B105" s="81" t="s">
        <v>517</v>
      </c>
      <c r="C105" s="81" t="b">
        <v>0</v>
      </c>
    </row>
    <row r="106" spans="2:3" x14ac:dyDescent="0.3">
      <c r="B106" s="81" t="s">
        <v>518</v>
      </c>
      <c r="C106" s="81" t="b">
        <v>0</v>
      </c>
    </row>
    <row r="107" spans="2:3" x14ac:dyDescent="0.3">
      <c r="C107" s="81" t="s">
        <v>513</v>
      </c>
    </row>
    <row r="108" spans="2:3" x14ac:dyDescent="0.3">
      <c r="B108" s="81" t="s">
        <v>519</v>
      </c>
      <c r="C108" s="81" t="b">
        <v>0</v>
      </c>
    </row>
    <row r="109" spans="2:3" x14ac:dyDescent="0.3">
      <c r="B109" s="81" t="s">
        <v>520</v>
      </c>
      <c r="C109" s="81" t="b">
        <v>0</v>
      </c>
    </row>
    <row r="110" spans="2:3" x14ac:dyDescent="0.3">
      <c r="C110" s="81" t="s">
        <v>513</v>
      </c>
    </row>
    <row r="111" spans="2:3" x14ac:dyDescent="0.3">
      <c r="B111" s="81" t="s">
        <v>521</v>
      </c>
      <c r="C111" s="81" t="b">
        <v>0</v>
      </c>
    </row>
    <row r="112" spans="2:3" x14ac:dyDescent="0.3">
      <c r="B112" s="81" t="s">
        <v>522</v>
      </c>
      <c r="C112" s="81" t="b">
        <v>0</v>
      </c>
    </row>
    <row r="113" spans="2:3" x14ac:dyDescent="0.3">
      <c r="C113" s="81" t="s">
        <v>513</v>
      </c>
    </row>
    <row r="114" spans="2:3" x14ac:dyDescent="0.3">
      <c r="B114" s="81" t="s">
        <v>523</v>
      </c>
      <c r="C114" s="81" t="b">
        <v>0</v>
      </c>
    </row>
    <row r="115" spans="2:3" x14ac:dyDescent="0.3">
      <c r="B115" s="81" t="s">
        <v>524</v>
      </c>
      <c r="C115" s="81" t="b">
        <v>0</v>
      </c>
    </row>
    <row r="116" spans="2:3" x14ac:dyDescent="0.3">
      <c r="C116" s="81" t="s">
        <v>513</v>
      </c>
    </row>
    <row r="117" spans="2:3" x14ac:dyDescent="0.3">
      <c r="B117" s="81" t="s">
        <v>525</v>
      </c>
      <c r="C117" s="81" t="b">
        <v>0</v>
      </c>
    </row>
    <row r="118" spans="2:3" x14ac:dyDescent="0.3">
      <c r="B118" s="81" t="s">
        <v>526</v>
      </c>
      <c r="C118" s="81" t="b">
        <v>0</v>
      </c>
    </row>
    <row r="119" spans="2:3" x14ac:dyDescent="0.3">
      <c r="C119" s="81" t="s">
        <v>513</v>
      </c>
    </row>
    <row r="120" spans="2:3" x14ac:dyDescent="0.3">
      <c r="B120" s="81" t="s">
        <v>527</v>
      </c>
      <c r="C120" s="81" t="b">
        <v>0</v>
      </c>
    </row>
    <row r="121" spans="2:3" x14ac:dyDescent="0.3">
      <c r="B121" s="81" t="s">
        <v>528</v>
      </c>
      <c r="C121" s="81" t="b">
        <v>0</v>
      </c>
    </row>
    <row r="122" spans="2:3" x14ac:dyDescent="0.3">
      <c r="C122" s="81" t="s">
        <v>513</v>
      </c>
    </row>
    <row r="123" spans="2:3" x14ac:dyDescent="0.3">
      <c r="B123" s="81" t="s">
        <v>529</v>
      </c>
      <c r="C123" s="81" t="b">
        <v>0</v>
      </c>
    </row>
    <row r="124" spans="2:3" x14ac:dyDescent="0.3">
      <c r="B124" s="81" t="s">
        <v>530</v>
      </c>
      <c r="C124" s="81" t="b">
        <v>0</v>
      </c>
    </row>
    <row r="125" spans="2:3" x14ac:dyDescent="0.3">
      <c r="C125" s="81" t="s">
        <v>513</v>
      </c>
    </row>
    <row r="126" spans="2:3" x14ac:dyDescent="0.3">
      <c r="B126" s="81" t="s">
        <v>531</v>
      </c>
      <c r="C126" s="81" t="b">
        <v>0</v>
      </c>
    </row>
    <row r="127" spans="2:3" x14ac:dyDescent="0.3">
      <c r="C127" s="81" t="s">
        <v>513</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85</v>
      </c>
      <c r="C132" s="81" t="b">
        <v>0</v>
      </c>
    </row>
    <row r="133" spans="2:3" x14ac:dyDescent="0.3">
      <c r="B133" s="81" t="s">
        <v>87</v>
      </c>
      <c r="C133" s="81" t="b">
        <v>0</v>
      </c>
    </row>
    <row r="134" spans="2:3" x14ac:dyDescent="0.3">
      <c r="B134" s="81" t="s">
        <v>89</v>
      </c>
      <c r="C134" s="81" t="b">
        <v>0</v>
      </c>
    </row>
    <row r="135" spans="2:3" x14ac:dyDescent="0.3">
      <c r="B135" s="81" t="s">
        <v>91</v>
      </c>
      <c r="C135" s="81" t="b">
        <v>0</v>
      </c>
    </row>
    <row r="136" spans="2:3" x14ac:dyDescent="0.3">
      <c r="B136" s="81" t="s">
        <v>532</v>
      </c>
      <c r="C136" s="82" t="b">
        <v>0</v>
      </c>
    </row>
    <row r="137" spans="2:3" x14ac:dyDescent="0.3">
      <c r="C137" s="81" t="s">
        <v>514</v>
      </c>
    </row>
    <row r="138" spans="2:3" x14ac:dyDescent="0.3">
      <c r="B138" s="81" t="s">
        <v>533</v>
      </c>
      <c r="C138" s="81" t="b">
        <v>0</v>
      </c>
    </row>
    <row r="139" spans="2:3" x14ac:dyDescent="0.3">
      <c r="C139" s="81" t="s">
        <v>514</v>
      </c>
    </row>
    <row r="140" spans="2:3" x14ac:dyDescent="0.3">
      <c r="B140" s="81" t="s">
        <v>93</v>
      </c>
      <c r="C140" s="81" t="b">
        <v>0</v>
      </c>
    </row>
    <row r="141" spans="2:3" x14ac:dyDescent="0.3">
      <c r="B141" s="81" t="s">
        <v>534</v>
      </c>
      <c r="C141" s="81" t="b">
        <v>0</v>
      </c>
    </row>
    <row r="142" spans="2:3" x14ac:dyDescent="0.3">
      <c r="B142" s="81" t="s">
        <v>535</v>
      </c>
      <c r="C142" s="81" t="b">
        <v>0</v>
      </c>
    </row>
    <row r="143" spans="2:3" x14ac:dyDescent="0.3">
      <c r="B143" s="81" t="s">
        <v>95</v>
      </c>
      <c r="C143" s="81" t="b">
        <v>0</v>
      </c>
    </row>
    <row r="144" spans="2:3" x14ac:dyDescent="0.3">
      <c r="B144" s="81" t="s">
        <v>99</v>
      </c>
      <c r="C144" s="81" t="b">
        <v>0</v>
      </c>
    </row>
    <row r="145" spans="2:3" x14ac:dyDescent="0.3">
      <c r="B145" s="81" t="s">
        <v>100</v>
      </c>
      <c r="C145" s="81" t="b">
        <v>0</v>
      </c>
    </row>
    <row r="146" spans="2:3" x14ac:dyDescent="0.3">
      <c r="B146" s="81" t="s">
        <v>101</v>
      </c>
      <c r="C146" s="81" t="b">
        <v>0</v>
      </c>
    </row>
    <row r="147" spans="2:3" x14ac:dyDescent="0.3">
      <c r="B147" s="81" t="s">
        <v>102</v>
      </c>
      <c r="C147" s="81" t="b">
        <v>0</v>
      </c>
    </row>
    <row r="148" spans="2:3" x14ac:dyDescent="0.3">
      <c r="B148" s="81" t="s">
        <v>103</v>
      </c>
      <c r="C148" s="81" t="b">
        <v>0</v>
      </c>
    </row>
    <row r="149" spans="2:3" x14ac:dyDescent="0.3">
      <c r="B149" s="81" t="s">
        <v>104</v>
      </c>
      <c r="C149" s="81" t="b">
        <v>0</v>
      </c>
    </row>
    <row r="150" spans="2:3" x14ac:dyDescent="0.3">
      <c r="B150" s="81" t="s">
        <v>105</v>
      </c>
      <c r="C150" s="81" t="b">
        <v>0</v>
      </c>
    </row>
    <row r="151" spans="2:3" x14ac:dyDescent="0.3">
      <c r="B151" s="81" t="s">
        <v>108</v>
      </c>
      <c r="C151" s="81" t="b">
        <v>0</v>
      </c>
    </row>
    <row r="152" spans="2:3" x14ac:dyDescent="0.3">
      <c r="B152" s="81" t="s">
        <v>109</v>
      </c>
      <c r="C152" s="81" t="b">
        <v>0</v>
      </c>
    </row>
    <row r="153" spans="2:3" x14ac:dyDescent="0.3">
      <c r="B153" s="81" t="s">
        <v>110</v>
      </c>
      <c r="C153" s="81" t="b">
        <v>0</v>
      </c>
    </row>
    <row r="154" spans="2:3" x14ac:dyDescent="0.3">
      <c r="B154" s="81" t="s">
        <v>111</v>
      </c>
      <c r="C154" s="81" t="b">
        <v>0</v>
      </c>
    </row>
    <row r="155" spans="2:3" x14ac:dyDescent="0.3">
      <c r="B155" s="81" t="s">
        <v>114</v>
      </c>
      <c r="C155" s="81" t="b">
        <v>0</v>
      </c>
    </row>
    <row r="156" spans="2:3" x14ac:dyDescent="0.3">
      <c r="B156" s="81" t="s">
        <v>115</v>
      </c>
      <c r="C156" s="81" t="b">
        <v>0</v>
      </c>
    </row>
    <row r="157" spans="2:3" x14ac:dyDescent="0.3">
      <c r="B157" s="81" t="s">
        <v>116</v>
      </c>
      <c r="C157" s="81" t="b">
        <v>0</v>
      </c>
    </row>
    <row r="158" spans="2:3" x14ac:dyDescent="0.3">
      <c r="B158" s="81" t="s">
        <v>119</v>
      </c>
      <c r="C158" s="81" t="b">
        <v>0</v>
      </c>
    </row>
    <row r="159" spans="2:3" x14ac:dyDescent="0.3">
      <c r="B159" s="81" t="s">
        <v>121</v>
      </c>
      <c r="C159" s="81" t="b">
        <v>0</v>
      </c>
    </row>
    <row r="160" spans="2:3" x14ac:dyDescent="0.3">
      <c r="B160" s="81" t="s">
        <v>122</v>
      </c>
      <c r="C160" s="81" t="b">
        <v>0</v>
      </c>
    </row>
    <row r="161" spans="2:3" x14ac:dyDescent="0.3">
      <c r="B161" s="81" t="s">
        <v>123</v>
      </c>
      <c r="C161" s="81" t="b">
        <v>0</v>
      </c>
    </row>
    <row r="162" spans="2:3" x14ac:dyDescent="0.3">
      <c r="B162" s="81" t="s">
        <v>124</v>
      </c>
      <c r="C162" s="81" t="b">
        <v>0</v>
      </c>
    </row>
    <row r="163" spans="2:3" x14ac:dyDescent="0.3">
      <c r="C163" s="81" t="b">
        <v>0</v>
      </c>
    </row>
    <row r="164" spans="2:3" x14ac:dyDescent="0.3">
      <c r="B164" s="81" t="s">
        <v>536</v>
      </c>
      <c r="C164" s="81" t="b">
        <v>0</v>
      </c>
    </row>
    <row r="165" spans="2:3" x14ac:dyDescent="0.3">
      <c r="B165" s="81" t="s">
        <v>126</v>
      </c>
      <c r="C165" s="81" t="b">
        <v>0</v>
      </c>
    </row>
    <row r="166" spans="2:3" x14ac:dyDescent="0.3">
      <c r="C166" s="81" t="b">
        <v>0</v>
      </c>
    </row>
    <row r="167" spans="2:3" x14ac:dyDescent="0.3">
      <c r="C167" s="81" t="b">
        <v>0</v>
      </c>
    </row>
    <row r="168" spans="2:3" x14ac:dyDescent="0.3">
      <c r="B168" s="81" t="s">
        <v>128</v>
      </c>
      <c r="C168" s="81" t="b">
        <v>0</v>
      </c>
    </row>
    <row r="169" spans="2:3" x14ac:dyDescent="0.3">
      <c r="C169" s="81" t="b">
        <v>0</v>
      </c>
    </row>
    <row r="170" spans="2:3" x14ac:dyDescent="0.3">
      <c r="C170" s="81" t="b">
        <v>0</v>
      </c>
    </row>
    <row r="171" spans="2:3" x14ac:dyDescent="0.3">
      <c r="B171" s="81" t="s">
        <v>130</v>
      </c>
      <c r="C171" s="81" t="b">
        <v>0</v>
      </c>
    </row>
    <row r="172" spans="2:3" x14ac:dyDescent="0.3">
      <c r="C172" s="81" t="b">
        <v>0</v>
      </c>
    </row>
    <row r="173" spans="2:3" x14ac:dyDescent="0.3">
      <c r="C173" s="81" t="b">
        <v>0</v>
      </c>
    </row>
    <row r="174" spans="2:3" x14ac:dyDescent="0.3">
      <c r="B174" s="81" t="s">
        <v>132</v>
      </c>
      <c r="C174" s="81" t="b">
        <v>0</v>
      </c>
    </row>
    <row r="175" spans="2:3" x14ac:dyDescent="0.3">
      <c r="C175" s="81" t="b">
        <v>0</v>
      </c>
    </row>
    <row r="176" spans="2:3" x14ac:dyDescent="0.3">
      <c r="C176" s="81" t="b">
        <v>0</v>
      </c>
    </row>
    <row r="177" spans="2:3" x14ac:dyDescent="0.3">
      <c r="B177" s="81" t="s">
        <v>134</v>
      </c>
      <c r="C177" s="81" t="b">
        <v>0</v>
      </c>
    </row>
    <row r="178" spans="2:3" x14ac:dyDescent="0.3">
      <c r="B178" s="81" t="s">
        <v>136</v>
      </c>
      <c r="C178" s="81" t="b">
        <v>0</v>
      </c>
    </row>
    <row r="179" spans="2:3" x14ac:dyDescent="0.3">
      <c r="C179" s="81" t="b">
        <v>0</v>
      </c>
    </row>
    <row r="180" spans="2:3" x14ac:dyDescent="0.3">
      <c r="C180" s="81" t="b">
        <v>0</v>
      </c>
    </row>
    <row r="181" spans="2:3" x14ac:dyDescent="0.3">
      <c r="B181" s="81" t="s">
        <v>140</v>
      </c>
      <c r="C181" s="81" t="b">
        <v>0</v>
      </c>
    </row>
    <row r="182" spans="2:3" x14ac:dyDescent="0.3">
      <c r="B182" s="81" t="s">
        <v>576</v>
      </c>
      <c r="C182" s="81" t="b">
        <v>0</v>
      </c>
    </row>
    <row r="183" spans="2:3" x14ac:dyDescent="0.3">
      <c r="B183" s="81" t="s">
        <v>577</v>
      </c>
      <c r="C183" s="81" t="b">
        <v>0</v>
      </c>
    </row>
    <row r="184" spans="2:3" x14ac:dyDescent="0.3">
      <c r="B184" s="81" t="s">
        <v>686</v>
      </c>
      <c r="C184" s="81" t="b">
        <v>0</v>
      </c>
    </row>
    <row r="185" spans="2:3" x14ac:dyDescent="0.3">
      <c r="B185" s="81" t="s">
        <v>687</v>
      </c>
      <c r="C185" s="81" t="b">
        <v>0</v>
      </c>
    </row>
    <row r="186" spans="2:3" x14ac:dyDescent="0.3">
      <c r="B186" s="81" t="s">
        <v>688</v>
      </c>
      <c r="C186" s="81" t="b">
        <v>0</v>
      </c>
    </row>
    <row r="187" spans="2:3" x14ac:dyDescent="0.3">
      <c r="B187" s="81" t="s">
        <v>689</v>
      </c>
      <c r="C187" s="81" t="b">
        <v>0</v>
      </c>
    </row>
    <row r="188" spans="2:3" x14ac:dyDescent="0.3">
      <c r="B188" s="81" t="s">
        <v>690</v>
      </c>
      <c r="C188" s="81" t="b">
        <v>0</v>
      </c>
    </row>
    <row r="189" spans="2:3" x14ac:dyDescent="0.3">
      <c r="C189" s="81" t="b">
        <v>0</v>
      </c>
    </row>
    <row r="190" spans="2:3" x14ac:dyDescent="0.3">
      <c r="B190" s="81" t="s">
        <v>691</v>
      </c>
      <c r="C190" s="81" t="s">
        <v>513</v>
      </c>
    </row>
    <row r="191" spans="2:3" x14ac:dyDescent="0.3">
      <c r="B191" s="81" t="s">
        <v>692</v>
      </c>
      <c r="C191" s="81" t="b">
        <v>0</v>
      </c>
    </row>
    <row r="192" spans="2:3" x14ac:dyDescent="0.3">
      <c r="B192" s="81" t="s">
        <v>693</v>
      </c>
      <c r="C192" s="81" t="b">
        <v>0</v>
      </c>
    </row>
    <row r="193" spans="2:3" x14ac:dyDescent="0.3">
      <c r="B193" s="81" t="s">
        <v>694</v>
      </c>
      <c r="C193" s="81" t="b">
        <v>0</v>
      </c>
    </row>
    <row r="194" spans="2:3" x14ac:dyDescent="0.3">
      <c r="B194" s="81" t="s">
        <v>695</v>
      </c>
      <c r="C194" s="81" t="b">
        <v>0</v>
      </c>
    </row>
    <row r="195" spans="2:3" x14ac:dyDescent="0.3">
      <c r="C195" s="81" t="b">
        <v>0</v>
      </c>
    </row>
    <row r="196" spans="2:3" x14ac:dyDescent="0.3">
      <c r="B196" s="81" t="s">
        <v>696</v>
      </c>
      <c r="C196" s="81" t="s">
        <v>513</v>
      </c>
    </row>
    <row r="197" spans="2:3" x14ac:dyDescent="0.3">
      <c r="B197" s="81" t="s">
        <v>144</v>
      </c>
      <c r="C197" s="81" t="b">
        <v>0</v>
      </c>
    </row>
    <row r="198" spans="2:3" x14ac:dyDescent="0.3">
      <c r="B198" s="81" t="s">
        <v>146</v>
      </c>
      <c r="C198" s="81" t="b">
        <v>0</v>
      </c>
    </row>
    <row r="199" spans="2:3" x14ac:dyDescent="0.3">
      <c r="C199" s="81" t="s">
        <v>513</v>
      </c>
    </row>
    <row r="200" spans="2:3" x14ac:dyDescent="0.3">
      <c r="C200" s="81" t="s">
        <v>513</v>
      </c>
    </row>
    <row r="201" spans="2:3" x14ac:dyDescent="0.3">
      <c r="B201" s="81" t="s">
        <v>147</v>
      </c>
      <c r="C201" s="81" t="b">
        <v>0</v>
      </c>
    </row>
    <row r="202" spans="2:3" x14ac:dyDescent="0.3">
      <c r="B202" s="81" t="s">
        <v>578</v>
      </c>
      <c r="C202" s="81" t="s">
        <v>513</v>
      </c>
    </row>
    <row r="203" spans="2:3" x14ac:dyDescent="0.3">
      <c r="C203" s="81" t="b">
        <v>0</v>
      </c>
    </row>
    <row r="204" spans="2:3" x14ac:dyDescent="0.3">
      <c r="B204" s="81" t="s">
        <v>149</v>
      </c>
      <c r="C204" s="81" t="b">
        <v>0</v>
      </c>
    </row>
    <row r="205" spans="2:3" x14ac:dyDescent="0.3">
      <c r="B205" s="81" t="s">
        <v>150</v>
      </c>
      <c r="C205" s="81" t="b">
        <v>0</v>
      </c>
    </row>
    <row r="206" spans="2:3" x14ac:dyDescent="0.3">
      <c r="B206" s="81" t="s">
        <v>151</v>
      </c>
      <c r="C206" s="81" t="b">
        <v>0</v>
      </c>
    </row>
    <row r="207" spans="2:3" x14ac:dyDescent="0.3">
      <c r="B207" s="81" t="s">
        <v>152</v>
      </c>
      <c r="C207" s="81" t="b">
        <v>0</v>
      </c>
    </row>
    <row r="208" spans="2:3" x14ac:dyDescent="0.3">
      <c r="B208" s="81" t="s">
        <v>153</v>
      </c>
      <c r="C208" s="81" t="b">
        <v>0</v>
      </c>
    </row>
    <row r="209" spans="2:3" x14ac:dyDescent="0.3">
      <c r="B209" s="81" t="s">
        <v>154</v>
      </c>
      <c r="C209" s="81" t="b">
        <v>0</v>
      </c>
    </row>
    <row r="210" spans="2:3" x14ac:dyDescent="0.3">
      <c r="B210" s="81" t="s">
        <v>157</v>
      </c>
      <c r="C210" s="83" t="b">
        <v>0</v>
      </c>
    </row>
    <row r="211" spans="2:3" x14ac:dyDescent="0.3">
      <c r="B211" s="81" t="s">
        <v>159</v>
      </c>
      <c r="C211" s="81" t="b">
        <v>0</v>
      </c>
    </row>
    <row r="212" spans="2:3" x14ac:dyDescent="0.3">
      <c r="C212" s="81" t="s">
        <v>513</v>
      </c>
    </row>
    <row r="213" spans="2:3" x14ac:dyDescent="0.3">
      <c r="C213" s="81" t="s">
        <v>513</v>
      </c>
    </row>
    <row r="214" spans="2:3" x14ac:dyDescent="0.3">
      <c r="B214" s="81" t="s">
        <v>160</v>
      </c>
      <c r="C214" s="81" t="b">
        <v>0</v>
      </c>
    </row>
    <row r="215" spans="2:3" x14ac:dyDescent="0.3">
      <c r="B215" s="81" t="s">
        <v>579</v>
      </c>
      <c r="C215" s="81" t="s">
        <v>513</v>
      </c>
    </row>
    <row r="216" spans="2:3" x14ac:dyDescent="0.3">
      <c r="C216" s="81" t="s">
        <v>513</v>
      </c>
    </row>
    <row r="217" spans="2:3" x14ac:dyDescent="0.3">
      <c r="B217" s="81" t="s">
        <v>162</v>
      </c>
      <c r="C217" s="81" t="b">
        <v>0</v>
      </c>
    </row>
    <row r="218" spans="2:3" x14ac:dyDescent="0.3">
      <c r="B218" s="81" t="s">
        <v>163</v>
      </c>
      <c r="C218" s="81" t="b">
        <v>0</v>
      </c>
    </row>
    <row r="219" spans="2:3" x14ac:dyDescent="0.3">
      <c r="B219" s="81" t="s">
        <v>537</v>
      </c>
      <c r="C219" s="81" t="b">
        <v>0</v>
      </c>
    </row>
    <row r="220" spans="2:3" x14ac:dyDescent="0.3">
      <c r="B220" s="81" t="s">
        <v>166</v>
      </c>
      <c r="C220" s="81" t="b">
        <v>0</v>
      </c>
    </row>
    <row r="221" spans="2:3" x14ac:dyDescent="0.3">
      <c r="B221" s="81" t="s">
        <v>167</v>
      </c>
      <c r="C221" s="81" t="b">
        <v>0</v>
      </c>
    </row>
    <row r="222" spans="2:3" x14ac:dyDescent="0.3">
      <c r="B222" s="81" t="s">
        <v>168</v>
      </c>
      <c r="C222" s="81" t="b">
        <v>0</v>
      </c>
    </row>
    <row r="223" spans="2:3" x14ac:dyDescent="0.3">
      <c r="B223" s="81" t="s">
        <v>538</v>
      </c>
      <c r="C223" s="81" t="b">
        <v>0</v>
      </c>
    </row>
    <row r="224" spans="2:3" x14ac:dyDescent="0.3">
      <c r="B224" s="81" t="s">
        <v>170</v>
      </c>
      <c r="C224" s="81" t="b">
        <v>0</v>
      </c>
    </row>
    <row r="225" spans="2:3" x14ac:dyDescent="0.3">
      <c r="B225" s="81" t="s">
        <v>171</v>
      </c>
      <c r="C225" s="81" t="b">
        <v>0</v>
      </c>
    </row>
    <row r="226" spans="2:3" x14ac:dyDescent="0.3">
      <c r="B226" s="81" t="s">
        <v>172</v>
      </c>
      <c r="C226" s="81" t="b">
        <v>0</v>
      </c>
    </row>
    <row r="227" spans="2:3" x14ac:dyDescent="0.3">
      <c r="B227" s="81" t="s">
        <v>539</v>
      </c>
      <c r="C227" s="81" t="b">
        <v>0</v>
      </c>
    </row>
    <row r="228" spans="2:3" x14ac:dyDescent="0.3">
      <c r="B228" s="81" t="s">
        <v>174</v>
      </c>
      <c r="C228" s="81" t="b">
        <v>0</v>
      </c>
    </row>
    <row r="229" spans="2:3" x14ac:dyDescent="0.3">
      <c r="B229" s="81" t="s">
        <v>175</v>
      </c>
      <c r="C229" s="81" t="b">
        <v>0</v>
      </c>
    </row>
    <row r="230" spans="2:3" x14ac:dyDescent="0.3">
      <c r="B230" s="81" t="s">
        <v>176</v>
      </c>
      <c r="C230" s="81" t="b">
        <v>0</v>
      </c>
    </row>
    <row r="231" spans="2:3" x14ac:dyDescent="0.3">
      <c r="B231" s="81" t="s">
        <v>540</v>
      </c>
      <c r="C231" s="81" t="b">
        <v>0</v>
      </c>
    </row>
    <row r="232" spans="2:3" x14ac:dyDescent="0.3">
      <c r="B232" s="81" t="s">
        <v>179</v>
      </c>
      <c r="C232" s="81" t="b">
        <v>0</v>
      </c>
    </row>
    <row r="233" spans="2:3" x14ac:dyDescent="0.3">
      <c r="B233" s="81" t="s">
        <v>180</v>
      </c>
      <c r="C233" s="81" t="b">
        <v>0</v>
      </c>
    </row>
    <row r="234" spans="2:3" x14ac:dyDescent="0.3">
      <c r="B234" s="81" t="s">
        <v>181</v>
      </c>
      <c r="C234" s="81" t="b">
        <v>0</v>
      </c>
    </row>
    <row r="235" spans="2:3" x14ac:dyDescent="0.3">
      <c r="B235" s="81" t="s">
        <v>182</v>
      </c>
      <c r="C235" s="81" t="b">
        <v>0</v>
      </c>
    </row>
    <row r="236" spans="2:3" x14ac:dyDescent="0.3">
      <c r="B236" s="81" t="s">
        <v>184</v>
      </c>
      <c r="C236" s="81" t="b">
        <v>0</v>
      </c>
    </row>
    <row r="237" spans="2:3" x14ac:dyDescent="0.3">
      <c r="B237" s="81" t="s">
        <v>185</v>
      </c>
      <c r="C237" s="81" t="b">
        <v>0</v>
      </c>
    </row>
    <row r="238" spans="2:3" x14ac:dyDescent="0.3">
      <c r="B238" s="81" t="s">
        <v>186</v>
      </c>
      <c r="C238" s="81" t="b">
        <v>0</v>
      </c>
    </row>
    <row r="239" spans="2:3" x14ac:dyDescent="0.3">
      <c r="B239" s="81" t="s">
        <v>189</v>
      </c>
      <c r="C239" s="81" t="b">
        <v>0</v>
      </c>
    </row>
    <row r="240" spans="2:3" x14ac:dyDescent="0.3">
      <c r="B240" s="81" t="s">
        <v>634</v>
      </c>
      <c r="C240" s="81" t="s">
        <v>543</v>
      </c>
    </row>
    <row r="241" spans="2:3" x14ac:dyDescent="0.3">
      <c r="B241" s="81" t="s">
        <v>635</v>
      </c>
      <c r="C241" s="81" t="s">
        <v>543</v>
      </c>
    </row>
    <row r="242" spans="2:3" x14ac:dyDescent="0.3">
      <c r="C242" s="81" t="s">
        <v>513</v>
      </c>
    </row>
    <row r="243" spans="2:3" x14ac:dyDescent="0.3">
      <c r="C243" s="81" t="s">
        <v>513</v>
      </c>
    </row>
    <row r="244" spans="2:3" x14ac:dyDescent="0.3">
      <c r="C244" s="81" t="s">
        <v>513</v>
      </c>
    </row>
    <row r="245" spans="2:3" x14ac:dyDescent="0.3">
      <c r="C245" s="81" t="s">
        <v>513</v>
      </c>
    </row>
    <row r="246" spans="2:3" x14ac:dyDescent="0.3">
      <c r="B246" s="81" t="s">
        <v>618</v>
      </c>
      <c r="C246" s="81" t="s">
        <v>513</v>
      </c>
    </row>
    <row r="247" spans="2:3" x14ac:dyDescent="0.3">
      <c r="B247" s="81" t="s">
        <v>192</v>
      </c>
      <c r="C247" s="81" t="b">
        <v>0</v>
      </c>
    </row>
    <row r="248" spans="2:3" x14ac:dyDescent="0.3">
      <c r="B248" s="81" t="s">
        <v>193</v>
      </c>
      <c r="C248" s="81" t="b">
        <v>0</v>
      </c>
    </row>
    <row r="249" spans="2:3" x14ac:dyDescent="0.3">
      <c r="B249" s="81" t="s">
        <v>194</v>
      </c>
      <c r="C249" s="81" t="b">
        <v>0</v>
      </c>
    </row>
    <row r="250" spans="2:3" x14ac:dyDescent="0.3">
      <c r="B250" s="81" t="s">
        <v>195</v>
      </c>
      <c r="C250" s="81" t="b">
        <v>0</v>
      </c>
    </row>
    <row r="251" spans="2:3" x14ac:dyDescent="0.3">
      <c r="B251" s="81" t="s">
        <v>197</v>
      </c>
      <c r="C251" s="81" t="b">
        <v>0</v>
      </c>
    </row>
    <row r="252" spans="2:3" x14ac:dyDescent="0.3">
      <c r="B252" s="81" t="s">
        <v>198</v>
      </c>
      <c r="C252" s="81" t="b">
        <v>0</v>
      </c>
    </row>
    <row r="253" spans="2:3" x14ac:dyDescent="0.3">
      <c r="B253" s="81" t="s">
        <v>199</v>
      </c>
      <c r="C253" s="81" t="b">
        <v>0</v>
      </c>
    </row>
    <row r="254" spans="2:3" x14ac:dyDescent="0.3">
      <c r="B254" s="81" t="s">
        <v>200</v>
      </c>
      <c r="C254" s="81" t="b">
        <v>0</v>
      </c>
    </row>
    <row r="255" spans="2:3" x14ac:dyDescent="0.3">
      <c r="B255" s="81" t="s">
        <v>204</v>
      </c>
      <c r="C255" s="81" t="b">
        <v>0</v>
      </c>
    </row>
    <row r="256" spans="2:3" x14ac:dyDescent="0.3">
      <c r="C256" s="81" t="b">
        <v>0</v>
      </c>
    </row>
    <row r="257" spans="2:3" x14ac:dyDescent="0.3">
      <c r="C257" s="81" t="s">
        <v>513</v>
      </c>
    </row>
    <row r="258" spans="2:3" x14ac:dyDescent="0.3">
      <c r="C258" s="81" t="s">
        <v>513</v>
      </c>
    </row>
    <row r="259" spans="2:3" x14ac:dyDescent="0.3">
      <c r="C259" s="81" t="s">
        <v>513</v>
      </c>
    </row>
    <row r="260" spans="2:3" x14ac:dyDescent="0.3">
      <c r="C260" s="81" t="s">
        <v>513</v>
      </c>
    </row>
    <row r="261" spans="2:3" x14ac:dyDescent="0.3">
      <c r="B261" s="81" t="s">
        <v>206</v>
      </c>
      <c r="C261" s="81" t="b">
        <v>0</v>
      </c>
    </row>
    <row r="262" spans="2:3" x14ac:dyDescent="0.3">
      <c r="B262" s="81" t="s">
        <v>209</v>
      </c>
      <c r="C262" s="81" t="b">
        <v>0</v>
      </c>
    </row>
    <row r="263" spans="2:3" x14ac:dyDescent="0.3">
      <c r="C263" s="81" t="b">
        <v>0</v>
      </c>
    </row>
    <row r="264" spans="2:3" x14ac:dyDescent="0.3">
      <c r="C264" s="81" t="s">
        <v>513</v>
      </c>
    </row>
    <row r="265" spans="2:3" x14ac:dyDescent="0.3">
      <c r="C265" s="81" t="s">
        <v>513</v>
      </c>
    </row>
    <row r="266" spans="2:3" x14ac:dyDescent="0.3">
      <c r="C266" s="81" t="s">
        <v>513</v>
      </c>
    </row>
    <row r="267" spans="2:3" x14ac:dyDescent="0.3">
      <c r="C267" s="81" t="s">
        <v>513</v>
      </c>
    </row>
    <row r="268" spans="2:3" x14ac:dyDescent="0.3">
      <c r="B268" s="81" t="s">
        <v>210</v>
      </c>
      <c r="C268" s="81" t="b">
        <v>0</v>
      </c>
    </row>
    <row r="269" spans="2:3" x14ac:dyDescent="0.3">
      <c r="C269" s="81" t="b">
        <v>0</v>
      </c>
    </row>
    <row r="270" spans="2:3" x14ac:dyDescent="0.3">
      <c r="C270" s="81" t="b">
        <v>0</v>
      </c>
    </row>
    <row r="271" spans="2:3" x14ac:dyDescent="0.3">
      <c r="B271" s="81" t="s">
        <v>214</v>
      </c>
      <c r="C271" s="81" t="b">
        <v>0</v>
      </c>
    </row>
    <row r="272" spans="2:3" x14ac:dyDescent="0.3">
      <c r="B272" s="81" t="s">
        <v>541</v>
      </c>
      <c r="C272" s="81" t="b">
        <v>0</v>
      </c>
    </row>
    <row r="273" spans="2:3" x14ac:dyDescent="0.3">
      <c r="B273" s="81" t="s">
        <v>217</v>
      </c>
      <c r="C273" s="81" t="b">
        <v>0</v>
      </c>
    </row>
    <row r="274" spans="2:3" x14ac:dyDescent="0.3">
      <c r="B274" s="81" t="s">
        <v>218</v>
      </c>
      <c r="C274" s="81" t="b">
        <v>0</v>
      </c>
    </row>
    <row r="275" spans="2:3" x14ac:dyDescent="0.3">
      <c r="B275" s="81" t="s">
        <v>219</v>
      </c>
      <c r="C275" s="81" t="b">
        <v>0</v>
      </c>
    </row>
    <row r="276" spans="2:3" x14ac:dyDescent="0.3">
      <c r="B276" s="81" t="s">
        <v>221</v>
      </c>
      <c r="C276" s="81" t="b">
        <v>0</v>
      </c>
    </row>
    <row r="277" spans="2:3" x14ac:dyDescent="0.3">
      <c r="B277" s="81" t="s">
        <v>222</v>
      </c>
      <c r="C277" s="81" t="b">
        <v>0</v>
      </c>
    </row>
    <row r="278" spans="2:3" x14ac:dyDescent="0.3">
      <c r="C278" s="81" t="s">
        <v>513</v>
      </c>
    </row>
    <row r="279" spans="2:3" x14ac:dyDescent="0.3">
      <c r="B279" s="81" t="s">
        <v>224</v>
      </c>
      <c r="C279" s="81" t="b">
        <v>0</v>
      </c>
    </row>
    <row r="280" spans="2:3" x14ac:dyDescent="0.3">
      <c r="B280" s="81" t="s">
        <v>224</v>
      </c>
      <c r="C280" s="81" t="b">
        <v>0</v>
      </c>
    </row>
    <row r="281" spans="2:3" x14ac:dyDescent="0.3">
      <c r="B281" s="81" t="s">
        <v>225</v>
      </c>
      <c r="C281" s="81" t="b">
        <v>0</v>
      </c>
    </row>
    <row r="282" spans="2:3" x14ac:dyDescent="0.3">
      <c r="B282" s="81" t="s">
        <v>226</v>
      </c>
      <c r="C282" s="81" t="b">
        <v>0</v>
      </c>
    </row>
    <row r="283" spans="2:3" x14ac:dyDescent="0.3">
      <c r="B283" s="81" t="s">
        <v>227</v>
      </c>
      <c r="C283" s="81" t="b">
        <v>0</v>
      </c>
    </row>
    <row r="284" spans="2:3" x14ac:dyDescent="0.3">
      <c r="B284" s="81" t="s">
        <v>228</v>
      </c>
      <c r="C284" s="81" t="b">
        <v>0</v>
      </c>
    </row>
    <row r="285" spans="2:3" x14ac:dyDescent="0.3">
      <c r="C285" s="81" t="b">
        <v>0</v>
      </c>
    </row>
    <row r="286" spans="2:3" x14ac:dyDescent="0.3">
      <c r="B286" s="81" t="s">
        <v>239</v>
      </c>
      <c r="C286" s="81" t="b">
        <v>0</v>
      </c>
    </row>
    <row r="287" spans="2:3" x14ac:dyDescent="0.3">
      <c r="B287" s="81" t="s">
        <v>564</v>
      </c>
      <c r="C287" s="81" t="b">
        <v>0</v>
      </c>
    </row>
    <row r="288" spans="2:3" x14ac:dyDescent="0.3">
      <c r="B288" s="81" t="s">
        <v>565</v>
      </c>
      <c r="C288" s="81" t="b">
        <v>0</v>
      </c>
    </row>
    <row r="289" spans="2:3" x14ac:dyDescent="0.3">
      <c r="B289" s="81" t="s">
        <v>566</v>
      </c>
      <c r="C289" s="81" t="b">
        <v>0</v>
      </c>
    </row>
    <row r="290" spans="2:3" x14ac:dyDescent="0.3">
      <c r="C290" s="81" t="b">
        <v>0</v>
      </c>
    </row>
    <row r="291" spans="2:3" x14ac:dyDescent="0.3">
      <c r="B291" s="81" t="s">
        <v>241</v>
      </c>
      <c r="C291" s="81" t="b">
        <v>0</v>
      </c>
    </row>
    <row r="292" spans="2:3" x14ac:dyDescent="0.3">
      <c r="B292" s="81" t="s">
        <v>243</v>
      </c>
      <c r="C292" s="81" t="b">
        <v>0</v>
      </c>
    </row>
    <row r="293" spans="2:3" x14ac:dyDescent="0.3">
      <c r="B293" s="81" t="s">
        <v>245</v>
      </c>
      <c r="C293" s="81" t="b">
        <v>0</v>
      </c>
    </row>
    <row r="294" spans="2:3" x14ac:dyDescent="0.3">
      <c r="B294" s="81" t="s">
        <v>248</v>
      </c>
      <c r="C294" s="81" t="b">
        <v>0</v>
      </c>
    </row>
    <row r="295" spans="2:3" x14ac:dyDescent="0.3">
      <c r="B295" s="81" t="s">
        <v>250</v>
      </c>
      <c r="C295" s="81" t="b">
        <v>0</v>
      </c>
    </row>
    <row r="296" spans="2:3" x14ac:dyDescent="0.3">
      <c r="B296" s="81" t="s">
        <v>252</v>
      </c>
      <c r="C296" s="81" t="b">
        <v>0</v>
      </c>
    </row>
    <row r="297" spans="2:3" x14ac:dyDescent="0.3">
      <c r="B297" s="81" t="s">
        <v>253</v>
      </c>
      <c r="C297" s="81" t="b">
        <v>0</v>
      </c>
    </row>
    <row r="298" spans="2:3" x14ac:dyDescent="0.3">
      <c r="B298" s="81" t="s">
        <v>256</v>
      </c>
      <c r="C298" s="81" t="b">
        <v>0</v>
      </c>
    </row>
    <row r="299" spans="2:3" x14ac:dyDescent="0.3">
      <c r="B299" s="81" t="s">
        <v>258</v>
      </c>
      <c r="C299" s="81" t="b">
        <v>0</v>
      </c>
    </row>
    <row r="300" spans="2:3" x14ac:dyDescent="0.3">
      <c r="B300" s="81" t="s">
        <v>260</v>
      </c>
      <c r="C300" s="81" t="b">
        <v>0</v>
      </c>
    </row>
    <row r="301" spans="2:3" x14ac:dyDescent="0.3">
      <c r="B301" s="81" t="s">
        <v>261</v>
      </c>
      <c r="C301" s="81" t="b">
        <v>0</v>
      </c>
    </row>
    <row r="302" spans="2:3" x14ac:dyDescent="0.3">
      <c r="B302" s="81" t="s">
        <v>263</v>
      </c>
      <c r="C302" s="81" t="b">
        <v>0</v>
      </c>
    </row>
    <row r="303" spans="2:3" x14ac:dyDescent="0.3">
      <c r="C303" s="81" t="s">
        <v>514</v>
      </c>
    </row>
    <row r="304" spans="2:3" x14ac:dyDescent="0.3">
      <c r="C304" s="81" t="b">
        <v>0</v>
      </c>
    </row>
    <row r="305" spans="2:3" x14ac:dyDescent="0.3">
      <c r="B305" s="81" t="s">
        <v>265</v>
      </c>
      <c r="C305" s="81" t="b">
        <v>0</v>
      </c>
    </row>
    <row r="306" spans="2:3" x14ac:dyDescent="0.3">
      <c r="B306" s="81" t="s">
        <v>268</v>
      </c>
      <c r="C306" s="81" t="b">
        <v>0</v>
      </c>
    </row>
    <row r="307" spans="2:3" x14ac:dyDescent="0.3">
      <c r="B307" s="81" t="s">
        <v>269</v>
      </c>
      <c r="C307" s="81" t="b">
        <v>0</v>
      </c>
    </row>
    <row r="308" spans="2:3" x14ac:dyDescent="0.3">
      <c r="B308" s="81" t="s">
        <v>270</v>
      </c>
      <c r="C308" s="81" t="b">
        <v>0</v>
      </c>
    </row>
    <row r="309" spans="2:3" x14ac:dyDescent="0.3">
      <c r="B309" s="81" t="s">
        <v>271</v>
      </c>
      <c r="C309" s="81" t="b">
        <v>0</v>
      </c>
    </row>
    <row r="310" spans="2:3" x14ac:dyDescent="0.3">
      <c r="B310" s="81" t="s">
        <v>273</v>
      </c>
      <c r="C310" s="81" t="b">
        <v>0</v>
      </c>
    </row>
    <row r="311" spans="2:3" x14ac:dyDescent="0.3">
      <c r="B311" s="81" t="s">
        <v>580</v>
      </c>
      <c r="C311" s="81" t="b">
        <v>0</v>
      </c>
    </row>
    <row r="312" spans="2:3" x14ac:dyDescent="0.3">
      <c r="B312" s="81" t="s">
        <v>277</v>
      </c>
      <c r="C312" s="81" t="b">
        <v>0</v>
      </c>
    </row>
    <row r="313" spans="2:3" x14ac:dyDescent="0.3">
      <c r="B313" s="81" t="s">
        <v>283</v>
      </c>
      <c r="C313" s="81" t="b">
        <v>0</v>
      </c>
    </row>
    <row r="314" spans="2:3" x14ac:dyDescent="0.3">
      <c r="B314" s="81" t="s">
        <v>284</v>
      </c>
      <c r="C314" s="81" t="b">
        <v>0</v>
      </c>
    </row>
    <row r="315" spans="2:3" x14ac:dyDescent="0.3">
      <c r="B315" s="81" t="s">
        <v>285</v>
      </c>
      <c r="C315" s="81" t="b">
        <v>0</v>
      </c>
    </row>
    <row r="316" spans="2:3" x14ac:dyDescent="0.3">
      <c r="B316" s="81" t="s">
        <v>286</v>
      </c>
      <c r="C316" s="81" t="b">
        <v>0</v>
      </c>
    </row>
    <row r="317" spans="2:3" x14ac:dyDescent="0.3">
      <c r="B317" s="81" t="s">
        <v>288</v>
      </c>
      <c r="C317" s="81" t="b">
        <v>0</v>
      </c>
    </row>
    <row r="318" spans="2:3" x14ac:dyDescent="0.3">
      <c r="B318" s="81" t="s">
        <v>289</v>
      </c>
      <c r="C318" s="81" t="b">
        <v>0</v>
      </c>
    </row>
    <row r="319" spans="2:3" x14ac:dyDescent="0.3">
      <c r="B319" s="81" t="s">
        <v>290</v>
      </c>
      <c r="C319" s="81" t="b">
        <v>0</v>
      </c>
    </row>
    <row r="320" spans="2:3" x14ac:dyDescent="0.3">
      <c r="B320" s="81" t="s">
        <v>294</v>
      </c>
      <c r="C320" s="81" t="b">
        <v>0</v>
      </c>
    </row>
    <row r="321" spans="2:3" x14ac:dyDescent="0.3">
      <c r="B321" s="81" t="s">
        <v>295</v>
      </c>
      <c r="C321" s="81" t="b">
        <v>0</v>
      </c>
    </row>
    <row r="322" spans="2:3" x14ac:dyDescent="0.3">
      <c r="B322" s="81" t="s">
        <v>296</v>
      </c>
      <c r="C322" s="81" t="b">
        <v>0</v>
      </c>
    </row>
    <row r="323" spans="2:3" x14ac:dyDescent="0.3">
      <c r="B323" s="81" t="s">
        <v>301</v>
      </c>
      <c r="C323" s="81" t="b">
        <v>0</v>
      </c>
    </row>
    <row r="324" spans="2:3" x14ac:dyDescent="0.3">
      <c r="B324" s="81" t="s">
        <v>302</v>
      </c>
      <c r="C324" s="81" t="b">
        <v>0</v>
      </c>
    </row>
    <row r="325" spans="2:3" x14ac:dyDescent="0.3">
      <c r="B325" s="81" t="s">
        <v>279</v>
      </c>
      <c r="C325" s="81" t="b">
        <v>0</v>
      </c>
    </row>
    <row r="326" spans="2:3" x14ac:dyDescent="0.3">
      <c r="B326" s="81" t="s">
        <v>280</v>
      </c>
      <c r="C326" s="81" t="b">
        <v>0</v>
      </c>
    </row>
    <row r="327" spans="2:3" x14ac:dyDescent="0.3">
      <c r="B327" s="81" t="s">
        <v>281</v>
      </c>
      <c r="C327" s="81" t="b">
        <v>0</v>
      </c>
    </row>
    <row r="328" spans="2:3" x14ac:dyDescent="0.3">
      <c r="B328" s="81" t="s">
        <v>303</v>
      </c>
      <c r="C328" s="81" t="b">
        <v>0</v>
      </c>
    </row>
    <row r="329" spans="2:3" x14ac:dyDescent="0.3">
      <c r="B329" s="81" t="s">
        <v>311</v>
      </c>
      <c r="C329" s="81" t="b">
        <v>0</v>
      </c>
    </row>
    <row r="330" spans="2:3" x14ac:dyDescent="0.3">
      <c r="C330" s="81" t="s">
        <v>513</v>
      </c>
    </row>
    <row r="331" spans="2:3" x14ac:dyDescent="0.3">
      <c r="C331" s="81" t="s">
        <v>513</v>
      </c>
    </row>
    <row r="332" spans="2:3" x14ac:dyDescent="0.3">
      <c r="B332" s="81" t="s">
        <v>581</v>
      </c>
      <c r="C332" s="81" t="s">
        <v>513</v>
      </c>
    </row>
    <row r="333" spans="2:3" x14ac:dyDescent="0.3">
      <c r="B333" s="81" t="s">
        <v>312</v>
      </c>
      <c r="C333" s="81" t="b">
        <v>0</v>
      </c>
    </row>
    <row r="334" spans="2:3" x14ac:dyDescent="0.3">
      <c r="B334" s="81" t="s">
        <v>313</v>
      </c>
      <c r="C334" s="81" t="b">
        <v>0</v>
      </c>
    </row>
    <row r="335" spans="2:3" x14ac:dyDescent="0.3">
      <c r="B335" s="81" t="s">
        <v>314</v>
      </c>
      <c r="C335" s="81" t="b">
        <v>0</v>
      </c>
    </row>
    <row r="336" spans="2:3" x14ac:dyDescent="0.3">
      <c r="C336" s="81" t="s">
        <v>513</v>
      </c>
    </row>
    <row r="337" spans="2:3" x14ac:dyDescent="0.3">
      <c r="C337" s="81" t="s">
        <v>513</v>
      </c>
    </row>
    <row r="338" spans="2:3" x14ac:dyDescent="0.3">
      <c r="B338" s="81" t="s">
        <v>582</v>
      </c>
      <c r="C338" s="81" t="s">
        <v>513</v>
      </c>
    </row>
    <row r="339" spans="2:3" x14ac:dyDescent="0.3">
      <c r="B339" s="81" t="s">
        <v>317</v>
      </c>
      <c r="C339" s="81" t="b">
        <v>0</v>
      </c>
    </row>
    <row r="340" spans="2:3" x14ac:dyDescent="0.3">
      <c r="B340" s="81" t="s">
        <v>318</v>
      </c>
      <c r="C340" s="81" t="b">
        <v>0</v>
      </c>
    </row>
    <row r="341" spans="2:3" x14ac:dyDescent="0.3">
      <c r="B341" s="81" t="s">
        <v>319</v>
      </c>
      <c r="C341" s="81" t="b">
        <v>0</v>
      </c>
    </row>
    <row r="342" spans="2:3" x14ac:dyDescent="0.3">
      <c r="B342" s="81" t="s">
        <v>697</v>
      </c>
      <c r="C342" s="81" t="s">
        <v>513</v>
      </c>
    </row>
    <row r="343" spans="2:3" x14ac:dyDescent="0.3">
      <c r="C343" s="81" t="s">
        <v>513</v>
      </c>
    </row>
    <row r="344" spans="2:3" x14ac:dyDescent="0.3">
      <c r="C344" s="81" t="s">
        <v>513</v>
      </c>
    </row>
    <row r="345" spans="2:3" x14ac:dyDescent="0.3">
      <c r="B345" s="81" t="s">
        <v>322</v>
      </c>
      <c r="C345" s="81" t="b">
        <v>0</v>
      </c>
    </row>
    <row r="346" spans="2:3" x14ac:dyDescent="0.3">
      <c r="B346" s="81" t="s">
        <v>323</v>
      </c>
      <c r="C346" s="81" t="b">
        <v>0</v>
      </c>
    </row>
    <row r="347" spans="2:3" x14ac:dyDescent="0.3">
      <c r="B347" s="81" t="s">
        <v>324</v>
      </c>
      <c r="C347" s="81" t="b">
        <v>0</v>
      </c>
    </row>
    <row r="348" spans="2:3" x14ac:dyDescent="0.3">
      <c r="C348" s="81" t="s">
        <v>513</v>
      </c>
    </row>
    <row r="349" spans="2:3" x14ac:dyDescent="0.3">
      <c r="C349" s="81" t="s">
        <v>513</v>
      </c>
    </row>
    <row r="350" spans="2:3" x14ac:dyDescent="0.3">
      <c r="B350" s="81" t="s">
        <v>698</v>
      </c>
      <c r="C350" s="81" t="s">
        <v>513</v>
      </c>
    </row>
    <row r="351" spans="2:3" x14ac:dyDescent="0.3">
      <c r="C351" s="81" t="s">
        <v>513</v>
      </c>
    </row>
    <row r="352" spans="2:3" x14ac:dyDescent="0.3">
      <c r="C352" s="81" t="s">
        <v>513</v>
      </c>
    </row>
    <row r="353" spans="2:3" x14ac:dyDescent="0.3">
      <c r="B353" s="81" t="s">
        <v>699</v>
      </c>
      <c r="C353" s="81" t="s">
        <v>513</v>
      </c>
    </row>
    <row r="354" spans="2:3" x14ac:dyDescent="0.3">
      <c r="C354" s="81" t="s">
        <v>513</v>
      </c>
    </row>
    <row r="355" spans="2:3" x14ac:dyDescent="0.3">
      <c r="C355" s="81" t="s">
        <v>513</v>
      </c>
    </row>
    <row r="356" spans="2:3" x14ac:dyDescent="0.3">
      <c r="B356" s="81" t="s">
        <v>700</v>
      </c>
      <c r="C356" s="81" t="s">
        <v>513</v>
      </c>
    </row>
    <row r="357" spans="2:3" x14ac:dyDescent="0.3">
      <c r="B357" s="81" t="s">
        <v>714</v>
      </c>
      <c r="C357" s="81" t="b">
        <v>0</v>
      </c>
    </row>
    <row r="358" spans="2:3" x14ac:dyDescent="0.3">
      <c r="B358" s="81" t="s">
        <v>715</v>
      </c>
      <c r="C358" s="81" t="b">
        <v>0</v>
      </c>
    </row>
    <row r="359" spans="2:3" x14ac:dyDescent="0.3">
      <c r="B359" s="81" t="s">
        <v>716</v>
      </c>
      <c r="C359" s="81" t="b">
        <v>0</v>
      </c>
    </row>
    <row r="360" spans="2:3" x14ac:dyDescent="0.3">
      <c r="B360" s="81" t="s">
        <v>315</v>
      </c>
      <c r="C360" s="81" t="b">
        <v>0</v>
      </c>
    </row>
    <row r="361" spans="2:3" x14ac:dyDescent="0.3">
      <c r="C361" s="81" t="b">
        <v>0</v>
      </c>
    </row>
    <row r="362" spans="2:3" x14ac:dyDescent="0.3">
      <c r="B362" s="81" t="s">
        <v>320</v>
      </c>
      <c r="C362" s="81" t="b">
        <v>0</v>
      </c>
    </row>
    <row r="363" spans="2:3" x14ac:dyDescent="0.3">
      <c r="C363" s="81" t="b">
        <v>0</v>
      </c>
    </row>
    <row r="364" spans="2:3" x14ac:dyDescent="0.3">
      <c r="C364" s="81" t="b">
        <v>0</v>
      </c>
    </row>
    <row r="365" spans="2:3" x14ac:dyDescent="0.3">
      <c r="B365" s="81" t="s">
        <v>325</v>
      </c>
      <c r="C365" s="81" t="b">
        <v>0</v>
      </c>
    </row>
    <row r="366" spans="2:3" x14ac:dyDescent="0.3">
      <c r="B366" s="81" t="s">
        <v>327</v>
      </c>
      <c r="C366" s="81" t="b">
        <v>0</v>
      </c>
    </row>
    <row r="367" spans="2:3" x14ac:dyDescent="0.3">
      <c r="B367" s="81" t="s">
        <v>583</v>
      </c>
      <c r="C367" s="81" t="s">
        <v>513</v>
      </c>
    </row>
    <row r="368" spans="2:3" x14ac:dyDescent="0.3">
      <c r="B368" s="81" t="s">
        <v>584</v>
      </c>
      <c r="C368" s="81" t="b">
        <v>0</v>
      </c>
    </row>
    <row r="369" spans="2:3" x14ac:dyDescent="0.3">
      <c r="B369" s="81" t="s">
        <v>585</v>
      </c>
      <c r="C369" s="81" t="s">
        <v>513</v>
      </c>
    </row>
    <row r="370" spans="2:3" x14ac:dyDescent="0.3">
      <c r="B370" s="81" t="s">
        <v>586</v>
      </c>
      <c r="C370" s="81" t="b">
        <v>0</v>
      </c>
    </row>
    <row r="371" spans="2:3" x14ac:dyDescent="0.3">
      <c r="B371" s="81" t="s">
        <v>587</v>
      </c>
      <c r="C371" s="81" t="s">
        <v>513</v>
      </c>
    </row>
    <row r="372" spans="2:3" x14ac:dyDescent="0.3">
      <c r="B372" s="81" t="s">
        <v>588</v>
      </c>
      <c r="C372" s="81" t="b">
        <v>0</v>
      </c>
    </row>
    <row r="373" spans="2:3" x14ac:dyDescent="0.3">
      <c r="B373" s="81" t="s">
        <v>589</v>
      </c>
      <c r="C373" s="81" t="s">
        <v>513</v>
      </c>
    </row>
    <row r="374" spans="2:3" x14ac:dyDescent="0.3">
      <c r="B374" s="81" t="s">
        <v>678</v>
      </c>
      <c r="C374" s="81" t="b">
        <v>1</v>
      </c>
    </row>
    <row r="375" spans="2:3" x14ac:dyDescent="0.3">
      <c r="B375" s="81" t="s">
        <v>590</v>
      </c>
      <c r="C375" s="81" t="s">
        <v>513</v>
      </c>
    </row>
    <row r="376" spans="2:3" x14ac:dyDescent="0.3">
      <c r="B376" s="81" t="s">
        <v>591</v>
      </c>
      <c r="C376" s="81" t="b">
        <v>0</v>
      </c>
    </row>
    <row r="377" spans="2:3" x14ac:dyDescent="0.3">
      <c r="B377" s="81" t="s">
        <v>592</v>
      </c>
      <c r="C377" s="81" t="s">
        <v>513</v>
      </c>
    </row>
    <row r="378" spans="2:3" x14ac:dyDescent="0.3">
      <c r="B378" s="81" t="s">
        <v>593</v>
      </c>
      <c r="C378" s="81" t="b">
        <v>0</v>
      </c>
    </row>
    <row r="379" spans="2:3" x14ac:dyDescent="0.3">
      <c r="B379" s="81" t="s">
        <v>329</v>
      </c>
      <c r="C379" s="81" t="b">
        <v>0</v>
      </c>
    </row>
    <row r="380" spans="2:3" x14ac:dyDescent="0.3">
      <c r="B380" s="81" t="s">
        <v>331</v>
      </c>
      <c r="C380" s="81" t="b">
        <v>0</v>
      </c>
    </row>
    <row r="381" spans="2:3" x14ac:dyDescent="0.3">
      <c r="B381" s="81" t="s">
        <v>332</v>
      </c>
      <c r="C381" s="81" t="b">
        <v>0</v>
      </c>
    </row>
    <row r="382" spans="2:3" x14ac:dyDescent="0.3">
      <c r="B382" s="81" t="s">
        <v>333</v>
      </c>
      <c r="C382" s="81" t="b">
        <v>0</v>
      </c>
    </row>
    <row r="383" spans="2:3" x14ac:dyDescent="0.3">
      <c r="B383" s="81" t="s">
        <v>334</v>
      </c>
      <c r="C383" s="81" t="b">
        <v>0</v>
      </c>
    </row>
    <row r="384" spans="2:3" x14ac:dyDescent="0.3">
      <c r="B384" s="81" t="s">
        <v>336</v>
      </c>
      <c r="C384" s="81" t="b">
        <v>0</v>
      </c>
    </row>
    <row r="385" spans="2:3" x14ac:dyDescent="0.3">
      <c r="B385" s="81" t="s">
        <v>338</v>
      </c>
      <c r="C385" s="81" t="b">
        <v>0</v>
      </c>
    </row>
    <row r="386" spans="2:3" x14ac:dyDescent="0.3">
      <c r="B386" s="81" t="s">
        <v>340</v>
      </c>
      <c r="C386" s="81" t="b">
        <v>0</v>
      </c>
    </row>
    <row r="387" spans="2:3" x14ac:dyDescent="0.3">
      <c r="B387" s="81" t="s">
        <v>342</v>
      </c>
      <c r="C387" s="81" t="b">
        <v>0</v>
      </c>
    </row>
    <row r="388" spans="2:3" x14ac:dyDescent="0.3">
      <c r="C388" s="81" t="b">
        <v>0</v>
      </c>
    </row>
    <row r="389" spans="2:3" x14ac:dyDescent="0.3">
      <c r="B389" s="81" t="s">
        <v>344</v>
      </c>
      <c r="C389" s="81" t="b">
        <v>0</v>
      </c>
    </row>
    <row r="390" spans="2:3" x14ac:dyDescent="0.3">
      <c r="C390" s="81" t="b">
        <v>0</v>
      </c>
    </row>
    <row r="391" spans="2:3" x14ac:dyDescent="0.3">
      <c r="B391" s="81" t="s">
        <v>346</v>
      </c>
      <c r="C391" s="81" t="b">
        <v>0</v>
      </c>
    </row>
    <row r="392" spans="2:3" x14ac:dyDescent="0.3">
      <c r="C392" s="81" t="b">
        <v>0</v>
      </c>
    </row>
    <row r="393" spans="2:3" x14ac:dyDescent="0.3">
      <c r="B393" s="81" t="s">
        <v>348</v>
      </c>
      <c r="C393" s="81" t="b">
        <v>0</v>
      </c>
    </row>
    <row r="394" spans="2:3" x14ac:dyDescent="0.3">
      <c r="C394" s="81" t="b">
        <v>0</v>
      </c>
    </row>
    <row r="395" spans="2:3" x14ac:dyDescent="0.3">
      <c r="B395" s="81" t="s">
        <v>350</v>
      </c>
      <c r="C395" s="81" t="b">
        <v>0</v>
      </c>
    </row>
    <row r="396" spans="2:3" x14ac:dyDescent="0.3">
      <c r="B396" s="81" t="s">
        <v>594</v>
      </c>
      <c r="C396" s="81" t="s">
        <v>543</v>
      </c>
    </row>
    <row r="397" spans="2:3" x14ac:dyDescent="0.3">
      <c r="B397" s="81" t="s">
        <v>701</v>
      </c>
      <c r="C397" s="81" t="s">
        <v>513</v>
      </c>
    </row>
    <row r="398" spans="2:3" x14ac:dyDescent="0.3">
      <c r="B398" s="81" t="s">
        <v>702</v>
      </c>
      <c r="C398" s="81" t="s">
        <v>513</v>
      </c>
    </row>
    <row r="399" spans="2:3" x14ac:dyDescent="0.3">
      <c r="C399" s="81" t="b">
        <v>0</v>
      </c>
    </row>
    <row r="400" spans="2:3" x14ac:dyDescent="0.3">
      <c r="B400" s="81" t="s">
        <v>352</v>
      </c>
      <c r="C400" s="81" t="b">
        <v>0</v>
      </c>
    </row>
    <row r="401" spans="2:3" x14ac:dyDescent="0.3">
      <c r="B401" s="81" t="s">
        <v>354</v>
      </c>
      <c r="C401" s="81" t="b">
        <v>0</v>
      </c>
    </row>
    <row r="402" spans="2:3" x14ac:dyDescent="0.3">
      <c r="B402" s="81" t="s">
        <v>356</v>
      </c>
      <c r="C402" s="81" t="b">
        <v>0</v>
      </c>
    </row>
    <row r="403" spans="2:3" x14ac:dyDescent="0.3">
      <c r="C403" s="81" t="b">
        <v>0</v>
      </c>
    </row>
    <row r="404" spans="2:3" x14ac:dyDescent="0.3">
      <c r="B404" s="81" t="s">
        <v>358</v>
      </c>
      <c r="C404" s="81" t="b">
        <v>0</v>
      </c>
    </row>
    <row r="405" spans="2:3" x14ac:dyDescent="0.3">
      <c r="B405" s="81" t="s">
        <v>360</v>
      </c>
      <c r="C405" s="81" t="b">
        <v>0</v>
      </c>
    </row>
    <row r="406" spans="2:3" x14ac:dyDescent="0.3">
      <c r="B406" s="81" t="s">
        <v>362</v>
      </c>
      <c r="C406" s="81" t="b">
        <v>0</v>
      </c>
    </row>
    <row r="407" spans="2:3" x14ac:dyDescent="0.3">
      <c r="C407" s="81" t="b">
        <v>0</v>
      </c>
    </row>
    <row r="408" spans="2:3" x14ac:dyDescent="0.3">
      <c r="B408" s="81" t="s">
        <v>364</v>
      </c>
      <c r="C408" s="81" t="b">
        <v>0</v>
      </c>
    </row>
    <row r="409" spans="2:3" x14ac:dyDescent="0.3">
      <c r="B409" s="81" t="s">
        <v>365</v>
      </c>
      <c r="C409" s="81" t="b">
        <v>0</v>
      </c>
    </row>
    <row r="410" spans="2:3" x14ac:dyDescent="0.3">
      <c r="B410" s="81" t="s">
        <v>366</v>
      </c>
      <c r="C410" s="81" t="b">
        <v>0</v>
      </c>
    </row>
    <row r="411" spans="2:3" x14ac:dyDescent="0.3">
      <c r="B411" s="81" t="s">
        <v>367</v>
      </c>
      <c r="C411" s="81" t="b">
        <v>0</v>
      </c>
    </row>
    <row r="412" spans="2:3" x14ac:dyDescent="0.3">
      <c r="B412" s="81" t="s">
        <v>369</v>
      </c>
      <c r="C412" s="81" t="b">
        <v>0</v>
      </c>
    </row>
    <row r="413" spans="2:3" x14ac:dyDescent="0.3">
      <c r="B413" s="81" t="s">
        <v>370</v>
      </c>
      <c r="C413" s="81" t="b">
        <v>0</v>
      </c>
    </row>
    <row r="414" spans="2:3" x14ac:dyDescent="0.3">
      <c r="B414" s="81" t="s">
        <v>371</v>
      </c>
      <c r="C414" s="81" t="b">
        <v>0</v>
      </c>
    </row>
    <row r="415" spans="2:3" x14ac:dyDescent="0.3">
      <c r="B415" s="81" t="s">
        <v>372</v>
      </c>
      <c r="C415" s="81" t="b">
        <v>0</v>
      </c>
    </row>
    <row r="416" spans="2:3" x14ac:dyDescent="0.3">
      <c r="C416" s="81" t="b">
        <v>0</v>
      </c>
    </row>
    <row r="417" spans="2:3" x14ac:dyDescent="0.3">
      <c r="C417" s="81" t="b">
        <v>0</v>
      </c>
    </row>
    <row r="418" spans="2:3" x14ac:dyDescent="0.3">
      <c r="C418" s="81" t="b">
        <v>0</v>
      </c>
    </row>
    <row r="419" spans="2:3" x14ac:dyDescent="0.3">
      <c r="C419" s="81" t="b">
        <v>0</v>
      </c>
    </row>
    <row r="420" spans="2:3" x14ac:dyDescent="0.3">
      <c r="C420" s="81" t="b">
        <v>0</v>
      </c>
    </row>
    <row r="421" spans="2:3" x14ac:dyDescent="0.3">
      <c r="C421" s="81" t="b">
        <v>0</v>
      </c>
    </row>
    <row r="422" spans="2:3" x14ac:dyDescent="0.3">
      <c r="B422" s="81" t="s">
        <v>374</v>
      </c>
      <c r="C422" s="81" t="b">
        <v>0</v>
      </c>
    </row>
    <row r="423" spans="2:3" x14ac:dyDescent="0.3">
      <c r="C423" s="81" t="b">
        <v>0</v>
      </c>
    </row>
    <row r="424" spans="2:3" x14ac:dyDescent="0.3">
      <c r="B424" s="81" t="s">
        <v>376</v>
      </c>
      <c r="C424" s="81" t="b">
        <v>0</v>
      </c>
    </row>
    <row r="425" spans="2:3" x14ac:dyDescent="0.3">
      <c r="C425" s="81" t="b">
        <v>0</v>
      </c>
    </row>
    <row r="426" spans="2:3" x14ac:dyDescent="0.3">
      <c r="C426" s="81" t="b">
        <v>0</v>
      </c>
    </row>
    <row r="427" spans="2:3" x14ac:dyDescent="0.3">
      <c r="C427" s="81" t="b">
        <v>0</v>
      </c>
    </row>
    <row r="428" spans="2:3" x14ac:dyDescent="0.3">
      <c r="B428" s="81" t="s">
        <v>378</v>
      </c>
      <c r="C428" s="81" t="b">
        <v>0</v>
      </c>
    </row>
    <row r="429" spans="2:3" x14ac:dyDescent="0.3">
      <c r="C429" s="81" t="s">
        <v>543</v>
      </c>
    </row>
    <row r="430" spans="2:3" x14ac:dyDescent="0.3">
      <c r="C430" s="81" t="s">
        <v>543</v>
      </c>
    </row>
    <row r="431" spans="2:3" x14ac:dyDescent="0.3">
      <c r="C431" s="81" t="s">
        <v>543</v>
      </c>
    </row>
    <row r="432" spans="2:3" x14ac:dyDescent="0.3">
      <c r="C432" s="81" t="s">
        <v>543</v>
      </c>
    </row>
    <row r="433" spans="2:3" x14ac:dyDescent="0.3">
      <c r="C433" s="81" t="s">
        <v>543</v>
      </c>
    </row>
    <row r="434" spans="2:3" x14ac:dyDescent="0.3">
      <c r="C434" s="81" t="s">
        <v>513</v>
      </c>
    </row>
    <row r="435" spans="2:3" x14ac:dyDescent="0.3">
      <c r="C435" s="81" t="s">
        <v>543</v>
      </c>
    </row>
    <row r="436" spans="2:3" x14ac:dyDescent="0.3">
      <c r="B436" s="81" t="s">
        <v>542</v>
      </c>
      <c r="C436" s="81" t="b">
        <v>0</v>
      </c>
    </row>
    <row r="437" spans="2:3" x14ac:dyDescent="0.3">
      <c r="C437" s="81" t="b">
        <v>0</v>
      </c>
    </row>
    <row r="438" spans="2:3" x14ac:dyDescent="0.3">
      <c r="C438" s="81" t="b">
        <v>0</v>
      </c>
    </row>
    <row r="439" spans="2:3" x14ac:dyDescent="0.3">
      <c r="C439" s="81" t="s">
        <v>513</v>
      </c>
    </row>
    <row r="440" spans="2:3" x14ac:dyDescent="0.3">
      <c r="B440" s="81" t="s">
        <v>382</v>
      </c>
      <c r="C440" s="81" t="b">
        <v>0</v>
      </c>
    </row>
    <row r="441" spans="2:3" x14ac:dyDescent="0.3">
      <c r="B441" s="81" t="s">
        <v>383</v>
      </c>
      <c r="C441" s="81" t="b">
        <v>0</v>
      </c>
    </row>
    <row r="442" spans="2:3" x14ac:dyDescent="0.3">
      <c r="B442" s="81" t="s">
        <v>384</v>
      </c>
      <c r="C442" s="81" t="b">
        <v>0</v>
      </c>
    </row>
    <row r="443" spans="2:3" x14ac:dyDescent="0.3">
      <c r="B443" s="81" t="s">
        <v>385</v>
      </c>
      <c r="C443" s="81" t="b">
        <v>0</v>
      </c>
    </row>
    <row r="444" spans="2:3" x14ac:dyDescent="0.3">
      <c r="B444" s="81" t="s">
        <v>387</v>
      </c>
      <c r="C444" s="81" t="b">
        <v>0</v>
      </c>
    </row>
    <row r="445" spans="2:3" x14ac:dyDescent="0.3">
      <c r="B445" s="81" t="s">
        <v>388</v>
      </c>
      <c r="C445" s="81" t="b">
        <v>0</v>
      </c>
    </row>
    <row r="446" spans="2:3" x14ac:dyDescent="0.3">
      <c r="B446" s="81" t="s">
        <v>389</v>
      </c>
      <c r="C446" s="81" t="b">
        <v>0</v>
      </c>
    </row>
    <row r="447" spans="2:3" x14ac:dyDescent="0.3">
      <c r="B447" s="81" t="s">
        <v>390</v>
      </c>
      <c r="C447" s="81" t="b">
        <v>0</v>
      </c>
    </row>
    <row r="448" spans="2:3" x14ac:dyDescent="0.3">
      <c r="C448" s="81" t="b">
        <v>0</v>
      </c>
    </row>
    <row r="449" spans="2:3" x14ac:dyDescent="0.3">
      <c r="B449" s="81" t="s">
        <v>392</v>
      </c>
      <c r="C449" s="81" t="b">
        <v>0</v>
      </c>
    </row>
    <row r="450" spans="2:3" x14ac:dyDescent="0.3">
      <c r="B450" s="81" t="s">
        <v>394</v>
      </c>
      <c r="C450" s="81" t="b">
        <v>0</v>
      </c>
    </row>
    <row r="451" spans="2:3" x14ac:dyDescent="0.3">
      <c r="B451" s="81" t="s">
        <v>396</v>
      </c>
      <c r="C451" s="81" t="b">
        <v>0</v>
      </c>
    </row>
    <row r="452" spans="2:3" x14ac:dyDescent="0.3">
      <c r="B452" s="81" t="s">
        <v>397</v>
      </c>
      <c r="C452" s="81" t="b">
        <v>0</v>
      </c>
    </row>
    <row r="453" spans="2:3" x14ac:dyDescent="0.3">
      <c r="B453" s="81" t="s">
        <v>398</v>
      </c>
      <c r="C453" s="81" t="b">
        <v>0</v>
      </c>
    </row>
    <row r="454" spans="2:3" x14ac:dyDescent="0.3">
      <c r="C454" s="81" t="b">
        <v>0</v>
      </c>
    </row>
    <row r="455" spans="2:3" x14ac:dyDescent="0.3">
      <c r="B455" s="81" t="s">
        <v>544</v>
      </c>
      <c r="C455" s="81" t="b">
        <v>0</v>
      </c>
    </row>
    <row r="456" spans="2:3" x14ac:dyDescent="0.3">
      <c r="B456" s="81" t="s">
        <v>401</v>
      </c>
      <c r="C456" s="81" t="b">
        <v>0</v>
      </c>
    </row>
    <row r="457" spans="2:3" x14ac:dyDescent="0.3">
      <c r="B457" s="81" t="s">
        <v>402</v>
      </c>
      <c r="C457" s="81" t="b">
        <v>0</v>
      </c>
    </row>
    <row r="458" spans="2:3" x14ac:dyDescent="0.3">
      <c r="B458" s="81" t="s">
        <v>403</v>
      </c>
      <c r="C458" s="81" t="b">
        <v>0</v>
      </c>
    </row>
    <row r="459" spans="2:3" x14ac:dyDescent="0.3">
      <c r="C459" s="81" t="b">
        <v>0</v>
      </c>
    </row>
    <row r="460" spans="2:3" x14ac:dyDescent="0.3">
      <c r="B460" s="81" t="s">
        <v>404</v>
      </c>
      <c r="C460" s="81" t="b">
        <v>0</v>
      </c>
    </row>
    <row r="461" spans="2:3" x14ac:dyDescent="0.3">
      <c r="C461" s="81" t="b">
        <v>0</v>
      </c>
    </row>
    <row r="462" spans="2:3" x14ac:dyDescent="0.3">
      <c r="C462" s="81" t="b">
        <v>0</v>
      </c>
    </row>
    <row r="463" spans="2:3" x14ac:dyDescent="0.3">
      <c r="C463" s="81" t="b">
        <v>0</v>
      </c>
    </row>
    <row r="464" spans="2:3" x14ac:dyDescent="0.3">
      <c r="C464" s="81" t="b">
        <v>0</v>
      </c>
    </row>
    <row r="465" spans="2:3" x14ac:dyDescent="0.3">
      <c r="C465" s="81" t="b">
        <v>0</v>
      </c>
    </row>
    <row r="466" spans="2:3" x14ac:dyDescent="0.3">
      <c r="C466" s="81" t="b">
        <v>0</v>
      </c>
    </row>
    <row r="467" spans="2:3" x14ac:dyDescent="0.3">
      <c r="C467" s="81" t="b">
        <v>0</v>
      </c>
    </row>
    <row r="468" spans="2:3" x14ac:dyDescent="0.3">
      <c r="C468" s="81" t="b">
        <v>0</v>
      </c>
    </row>
    <row r="469" spans="2:3" x14ac:dyDescent="0.3">
      <c r="B469" s="81" t="s">
        <v>408</v>
      </c>
      <c r="C469" s="81" t="b">
        <v>0</v>
      </c>
    </row>
    <row r="470" spans="2:3" x14ac:dyDescent="0.3">
      <c r="B470" s="81" t="s">
        <v>410</v>
      </c>
      <c r="C470" s="81" t="b">
        <v>0</v>
      </c>
    </row>
    <row r="471" spans="2:3" x14ac:dyDescent="0.3">
      <c r="C471" s="81" t="s">
        <v>513</v>
      </c>
    </row>
    <row r="472" spans="2:3" x14ac:dyDescent="0.3">
      <c r="C472" s="81" t="s">
        <v>513</v>
      </c>
    </row>
    <row r="473" spans="2:3" x14ac:dyDescent="0.3">
      <c r="B473" s="81" t="s">
        <v>412</v>
      </c>
      <c r="C473" s="81" t="b">
        <v>0</v>
      </c>
    </row>
    <row r="474" spans="2:3" x14ac:dyDescent="0.3">
      <c r="B474" s="81" t="s">
        <v>414</v>
      </c>
      <c r="C474" s="81" t="b">
        <v>0</v>
      </c>
    </row>
    <row r="475" spans="2:3" x14ac:dyDescent="0.3">
      <c r="B475" s="81" t="s">
        <v>416</v>
      </c>
      <c r="C475" s="81" t="b">
        <v>0</v>
      </c>
    </row>
    <row r="476" spans="2:3" x14ac:dyDescent="0.3">
      <c r="B476" s="81" t="s">
        <v>418</v>
      </c>
      <c r="C476" s="81" t="b">
        <v>0</v>
      </c>
    </row>
    <row r="477" spans="2:3" x14ac:dyDescent="0.3">
      <c r="B477" s="81" t="s">
        <v>419</v>
      </c>
      <c r="C477" s="81" t="b">
        <v>0</v>
      </c>
    </row>
    <row r="478" spans="2:3" x14ac:dyDescent="0.3">
      <c r="B478" s="81" t="s">
        <v>567</v>
      </c>
      <c r="C478" s="81" t="b">
        <v>0</v>
      </c>
    </row>
    <row r="479" spans="2:3" x14ac:dyDescent="0.3">
      <c r="B479" s="81" t="s">
        <v>545</v>
      </c>
      <c r="C479" s="81" t="b">
        <v>0</v>
      </c>
    </row>
    <row r="480" spans="2:3" x14ac:dyDescent="0.3">
      <c r="B480" s="81" t="s">
        <v>546</v>
      </c>
      <c r="C480" s="81" t="b">
        <v>0</v>
      </c>
    </row>
    <row r="481" spans="2:3" x14ac:dyDescent="0.3">
      <c r="B481" s="81" t="s">
        <v>547</v>
      </c>
      <c r="C481" s="81" t="b">
        <v>0</v>
      </c>
    </row>
    <row r="482" spans="2:3" x14ac:dyDescent="0.3">
      <c r="B482" s="81" t="s">
        <v>548</v>
      </c>
      <c r="C482" s="81" t="b">
        <v>0</v>
      </c>
    </row>
    <row r="483" spans="2:3" x14ac:dyDescent="0.3">
      <c r="B483" s="81" t="s">
        <v>545</v>
      </c>
      <c r="C483" s="81" t="b">
        <v>0</v>
      </c>
    </row>
    <row r="484" spans="2:3" x14ac:dyDescent="0.3">
      <c r="B484" s="81" t="s">
        <v>546</v>
      </c>
      <c r="C484" s="81" t="b">
        <v>0</v>
      </c>
    </row>
    <row r="485" spans="2:3" x14ac:dyDescent="0.3">
      <c r="B485" s="81" t="s">
        <v>547</v>
      </c>
      <c r="C485" s="81" t="b">
        <v>0</v>
      </c>
    </row>
    <row r="486" spans="2:3" x14ac:dyDescent="0.3">
      <c r="B486" s="81" t="s">
        <v>548</v>
      </c>
      <c r="C486" s="81" t="b">
        <v>0</v>
      </c>
    </row>
    <row r="487" spans="2:3" x14ac:dyDescent="0.3">
      <c r="C487" s="81" t="b">
        <v>0</v>
      </c>
    </row>
    <row r="488" spans="2:3" x14ac:dyDescent="0.3">
      <c r="B488" s="81" t="s">
        <v>545</v>
      </c>
      <c r="C488" s="81" t="b">
        <v>0</v>
      </c>
    </row>
    <row r="489" spans="2:3" x14ac:dyDescent="0.3">
      <c r="B489" s="81" t="s">
        <v>546</v>
      </c>
      <c r="C489" s="81" t="b">
        <v>0</v>
      </c>
    </row>
    <row r="490" spans="2:3" x14ac:dyDescent="0.3">
      <c r="B490" s="81" t="s">
        <v>547</v>
      </c>
      <c r="C490" s="81" t="b">
        <v>0</v>
      </c>
    </row>
    <row r="491" spans="2:3" x14ac:dyDescent="0.3">
      <c r="B491" s="81" t="s">
        <v>548</v>
      </c>
      <c r="C491" s="81" t="b">
        <v>0</v>
      </c>
    </row>
    <row r="492" spans="2:3" x14ac:dyDescent="0.3">
      <c r="C492" s="81" t="b">
        <v>0</v>
      </c>
    </row>
    <row r="493" spans="2:3" x14ac:dyDescent="0.3">
      <c r="C493" s="81" t="b">
        <v>0</v>
      </c>
    </row>
    <row r="494" spans="2:3" x14ac:dyDescent="0.3">
      <c r="C494" s="81" t="b">
        <v>0</v>
      </c>
    </row>
    <row r="495" spans="2:3" x14ac:dyDescent="0.3">
      <c r="C495" s="81" t="b">
        <v>0</v>
      </c>
    </row>
    <row r="496" spans="2:3" x14ac:dyDescent="0.3">
      <c r="C496" s="81" t="s">
        <v>513</v>
      </c>
    </row>
    <row r="497" spans="2:3" x14ac:dyDescent="0.3">
      <c r="B497" s="81" t="s">
        <v>428</v>
      </c>
      <c r="C497" s="81" t="b">
        <v>0</v>
      </c>
    </row>
    <row r="498" spans="2:3" x14ac:dyDescent="0.3">
      <c r="B498" s="81" t="s">
        <v>430</v>
      </c>
      <c r="C498" s="81" t="b">
        <v>0</v>
      </c>
    </row>
    <row r="499" spans="2:3" x14ac:dyDescent="0.3">
      <c r="B499" s="81" t="s">
        <v>431</v>
      </c>
      <c r="C499" s="81" t="b">
        <v>0</v>
      </c>
    </row>
    <row r="500" spans="2:3" x14ac:dyDescent="0.3">
      <c r="B500" s="81" t="s">
        <v>432</v>
      </c>
      <c r="C500" s="81" t="b">
        <v>0</v>
      </c>
    </row>
    <row r="501" spans="2:3" x14ac:dyDescent="0.3">
      <c r="B501" s="81" t="s">
        <v>433</v>
      </c>
      <c r="C501" s="81" t="b">
        <v>0</v>
      </c>
    </row>
    <row r="502" spans="2:3" x14ac:dyDescent="0.3">
      <c r="B502" s="81" t="s">
        <v>435</v>
      </c>
      <c r="C502" s="81" t="b">
        <v>0</v>
      </c>
    </row>
    <row r="503" spans="2:3" x14ac:dyDescent="0.3">
      <c r="B503" s="81" t="s">
        <v>436</v>
      </c>
      <c r="C503" s="81" t="b">
        <v>0</v>
      </c>
    </row>
    <row r="504" spans="2:3" x14ac:dyDescent="0.3">
      <c r="B504" s="81" t="s">
        <v>437</v>
      </c>
      <c r="C504" s="81" t="b">
        <v>0</v>
      </c>
    </row>
    <row r="505" spans="2:3" x14ac:dyDescent="0.3">
      <c r="B505" s="81" t="s">
        <v>438</v>
      </c>
      <c r="C505" s="81" t="b">
        <v>0</v>
      </c>
    </row>
    <row r="506" spans="2:3" x14ac:dyDescent="0.3">
      <c r="B506" s="81" t="s">
        <v>440</v>
      </c>
      <c r="C506" s="81" t="b">
        <v>0</v>
      </c>
    </row>
    <row r="507" spans="2:3" x14ac:dyDescent="0.3">
      <c r="B507" s="81" t="s">
        <v>441</v>
      </c>
      <c r="C507" s="81" t="b">
        <v>0</v>
      </c>
    </row>
    <row r="508" spans="2:3" x14ac:dyDescent="0.3">
      <c r="B508" s="81" t="s">
        <v>442</v>
      </c>
      <c r="C508" s="81" t="b">
        <v>0</v>
      </c>
    </row>
    <row r="509" spans="2:3" x14ac:dyDescent="0.3">
      <c r="B509" s="81" t="s">
        <v>448</v>
      </c>
      <c r="C509" s="81" t="b">
        <v>0</v>
      </c>
    </row>
    <row r="510" spans="2:3" x14ac:dyDescent="0.3">
      <c r="B510" s="81" t="s">
        <v>619</v>
      </c>
      <c r="C510" s="81" t="s">
        <v>513</v>
      </c>
    </row>
    <row r="511" spans="2:3" x14ac:dyDescent="0.3">
      <c r="B511" s="81" t="s">
        <v>450</v>
      </c>
      <c r="C511" s="81" t="b">
        <v>0</v>
      </c>
    </row>
    <row r="512" spans="2:3" x14ac:dyDescent="0.3">
      <c r="B512" s="81" t="s">
        <v>452</v>
      </c>
      <c r="C512" s="81" t="b">
        <v>0</v>
      </c>
    </row>
    <row r="513" spans="2:3" x14ac:dyDescent="0.3">
      <c r="B513" s="81" t="s">
        <v>454</v>
      </c>
      <c r="C513" s="81" t="b">
        <v>0</v>
      </c>
    </row>
    <row r="514" spans="2:3" x14ac:dyDescent="0.3">
      <c r="B514" s="81" t="s">
        <v>455</v>
      </c>
      <c r="C514" s="81" t="b">
        <v>0</v>
      </c>
    </row>
    <row r="515" spans="2:3" x14ac:dyDescent="0.3">
      <c r="B515" s="81" t="s">
        <v>456</v>
      </c>
      <c r="C515" s="81" t="b">
        <v>0</v>
      </c>
    </row>
    <row r="516" spans="2:3" x14ac:dyDescent="0.3">
      <c r="B516" s="81" t="s">
        <v>457</v>
      </c>
      <c r="C516" s="81" t="b">
        <v>0</v>
      </c>
    </row>
    <row r="517" spans="2:3" x14ac:dyDescent="0.3">
      <c r="B517" s="81" t="s">
        <v>459</v>
      </c>
      <c r="C517" s="81" t="b">
        <v>0</v>
      </c>
    </row>
    <row r="518" spans="2:3" x14ac:dyDescent="0.3">
      <c r="B518" s="81" t="s">
        <v>463</v>
      </c>
      <c r="C518" s="81" t="b">
        <v>0</v>
      </c>
    </row>
    <row r="519" spans="2:3" x14ac:dyDescent="0.3">
      <c r="B519" s="81" t="s">
        <v>466</v>
      </c>
      <c r="C519" s="81" t="b">
        <v>0</v>
      </c>
    </row>
    <row r="520" spans="2:3" x14ac:dyDescent="0.3">
      <c r="B520" s="81" t="s">
        <v>468</v>
      </c>
      <c r="C520" s="81" t="b">
        <v>0</v>
      </c>
    </row>
    <row r="521" spans="2:3" x14ac:dyDescent="0.3">
      <c r="B521" s="81" t="s">
        <v>470</v>
      </c>
      <c r="C521" s="81" t="b">
        <v>0</v>
      </c>
    </row>
    <row r="522" spans="2:3" x14ac:dyDescent="0.3">
      <c r="B522" s="81" t="s">
        <v>472</v>
      </c>
      <c r="C522" s="81" t="b">
        <v>0</v>
      </c>
    </row>
    <row r="523" spans="2:3" x14ac:dyDescent="0.3">
      <c r="B523" s="81" t="s">
        <v>474</v>
      </c>
      <c r="C523" s="81" t="b">
        <v>0</v>
      </c>
    </row>
    <row r="524" spans="2:3" x14ac:dyDescent="0.3">
      <c r="B524" s="81" t="s">
        <v>476</v>
      </c>
      <c r="C524" s="81" t="b">
        <v>0</v>
      </c>
    </row>
    <row r="525" spans="2:3" x14ac:dyDescent="0.3">
      <c r="B525" s="81" t="s">
        <v>479</v>
      </c>
      <c r="C525" s="81" t="b">
        <v>0</v>
      </c>
    </row>
    <row r="526" spans="2:3" x14ac:dyDescent="0.3">
      <c r="C526" s="81" t="b">
        <v>0</v>
      </c>
    </row>
    <row r="527" spans="2:3" x14ac:dyDescent="0.3">
      <c r="C527" s="81" t="b">
        <v>0</v>
      </c>
    </row>
    <row r="528" spans="2:3" x14ac:dyDescent="0.3">
      <c r="B528" s="81" t="s">
        <v>480</v>
      </c>
      <c r="C528" s="81" t="b">
        <v>0</v>
      </c>
    </row>
    <row r="529" spans="2:3" x14ac:dyDescent="0.3">
      <c r="B529" s="81" t="s">
        <v>482</v>
      </c>
      <c r="C529" s="81" t="b">
        <v>0</v>
      </c>
    </row>
    <row r="530" spans="2:3" x14ac:dyDescent="0.3">
      <c r="C530" s="81" t="s">
        <v>513</v>
      </c>
    </row>
    <row r="531" spans="2:3" x14ac:dyDescent="0.3">
      <c r="C531" s="81" t="b">
        <v>0</v>
      </c>
    </row>
    <row r="532" spans="2:3" x14ac:dyDescent="0.3">
      <c r="B532" s="81" t="s">
        <v>484</v>
      </c>
      <c r="C532" s="81" t="b">
        <v>0</v>
      </c>
    </row>
    <row r="533" spans="2:3" x14ac:dyDescent="0.3">
      <c r="C533" s="81" t="b">
        <v>0</v>
      </c>
    </row>
    <row r="534" spans="2:3" x14ac:dyDescent="0.3">
      <c r="B534" s="81" t="s">
        <v>486</v>
      </c>
      <c r="C534" s="81" t="b">
        <v>0</v>
      </c>
    </row>
    <row r="535" spans="2:3" x14ac:dyDescent="0.3">
      <c r="C535" s="81" t="b">
        <v>0</v>
      </c>
    </row>
    <row r="536" spans="2:3" x14ac:dyDescent="0.3">
      <c r="B536" s="81" t="s">
        <v>488</v>
      </c>
      <c r="C536" s="81" t="b">
        <v>0</v>
      </c>
    </row>
    <row r="537" spans="2:3" x14ac:dyDescent="0.3">
      <c r="C537" s="81" t="b">
        <v>0</v>
      </c>
    </row>
    <row r="538" spans="2:3" x14ac:dyDescent="0.3">
      <c r="C538" s="81" t="b">
        <v>0</v>
      </c>
    </row>
    <row r="539" spans="2:3" x14ac:dyDescent="0.3">
      <c r="B539" s="81" t="s">
        <v>490</v>
      </c>
      <c r="C539" s="81" t="b">
        <v>0</v>
      </c>
    </row>
    <row r="540" spans="2:3" x14ac:dyDescent="0.3">
      <c r="C540" s="81" t="b">
        <v>0</v>
      </c>
    </row>
    <row r="541" spans="2:3" x14ac:dyDescent="0.3">
      <c r="C541" s="81" t="b">
        <v>0</v>
      </c>
    </row>
    <row r="542" spans="2:3" x14ac:dyDescent="0.3">
      <c r="B542" s="81" t="s">
        <v>492</v>
      </c>
      <c r="C542" s="81" t="b">
        <v>0</v>
      </c>
    </row>
    <row r="543" spans="2:3" x14ac:dyDescent="0.3">
      <c r="C543" s="81" t="s">
        <v>513</v>
      </c>
    </row>
    <row r="544" spans="2:3" x14ac:dyDescent="0.3">
      <c r="C544" s="81" t="b">
        <v>0</v>
      </c>
    </row>
    <row r="545" spans="2:3" x14ac:dyDescent="0.3">
      <c r="B545" s="81" t="s">
        <v>628</v>
      </c>
      <c r="C545" s="81" t="s">
        <v>543</v>
      </c>
    </row>
    <row r="546" spans="2:3" x14ac:dyDescent="0.3">
      <c r="B546" s="81" t="s">
        <v>549</v>
      </c>
      <c r="C546" s="81" t="s">
        <v>543</v>
      </c>
    </row>
    <row r="547" spans="2:3" x14ac:dyDescent="0.3">
      <c r="B547" s="81" t="s">
        <v>629</v>
      </c>
      <c r="C547" s="81" t="s">
        <v>543</v>
      </c>
    </row>
    <row r="548" spans="2:3" x14ac:dyDescent="0.3">
      <c r="B548" s="81" t="s">
        <v>550</v>
      </c>
      <c r="C548" s="81" t="s">
        <v>543</v>
      </c>
    </row>
    <row r="549" spans="2:3" x14ac:dyDescent="0.3">
      <c r="B549" s="81" t="s">
        <v>630</v>
      </c>
      <c r="C549" s="81" t="s">
        <v>543</v>
      </c>
    </row>
    <row r="550" spans="2:3" x14ac:dyDescent="0.3">
      <c r="B550" s="81" t="s">
        <v>551</v>
      </c>
      <c r="C550" s="81" t="s">
        <v>543</v>
      </c>
    </row>
    <row r="551" spans="2:3" x14ac:dyDescent="0.3">
      <c r="B551" s="81" t="s">
        <v>631</v>
      </c>
      <c r="C551" s="81" t="s">
        <v>543</v>
      </c>
    </row>
    <row r="552" spans="2:3" x14ac:dyDescent="0.3">
      <c r="B552" s="81" t="s">
        <v>549</v>
      </c>
      <c r="C552" s="81" t="s">
        <v>543</v>
      </c>
    </row>
    <row r="553" spans="2:3" x14ac:dyDescent="0.3">
      <c r="B553" s="81" t="s">
        <v>632</v>
      </c>
      <c r="C553" s="81" t="s">
        <v>543</v>
      </c>
    </row>
    <row r="554" spans="2:3" x14ac:dyDescent="0.3">
      <c r="B554" s="81" t="s">
        <v>550</v>
      </c>
      <c r="C554" s="81" t="s">
        <v>543</v>
      </c>
    </row>
    <row r="555" spans="2:3" x14ac:dyDescent="0.3">
      <c r="B555" s="81" t="s">
        <v>633</v>
      </c>
      <c r="C555" s="81" t="s">
        <v>543</v>
      </c>
    </row>
    <row r="556" spans="2:3" x14ac:dyDescent="0.3">
      <c r="B556" s="81" t="s">
        <v>551</v>
      </c>
      <c r="C556" s="81" t="s">
        <v>543</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2BA1D-8BB4-4E5C-973D-5215A3AF4BF3}">
  <sheetPr codeName="Blad5"/>
  <dimension ref="A1:H92"/>
  <sheetViews>
    <sheetView topLeftCell="A37" zoomScale="97" workbookViewId="0">
      <selection activeCell="D66" sqref="D66:D92"/>
    </sheetView>
  </sheetViews>
  <sheetFormatPr defaultRowHeight="14.4" x14ac:dyDescent="0.3"/>
  <cols>
    <col min="1" max="1" width="22.21875" customWidth="1"/>
    <col min="2" max="2" width="16" bestFit="1" customWidth="1"/>
    <col min="3" max="3" width="20.77734375" bestFit="1" customWidth="1"/>
    <col min="4" max="4" width="40.44140625" bestFit="1" customWidth="1"/>
    <col min="5" max="5" width="43.77734375" bestFit="1" customWidth="1"/>
    <col min="6" max="6" width="14.44140625" customWidth="1"/>
    <col min="7" max="7" width="31.21875" bestFit="1" customWidth="1"/>
    <col min="8" max="8" width="8.88671875" style="77"/>
  </cols>
  <sheetData>
    <row r="1" spans="1:7" x14ac:dyDescent="0.3">
      <c r="A1" s="75" t="s">
        <v>569</v>
      </c>
      <c r="B1" s="76" t="s">
        <v>570</v>
      </c>
      <c r="C1" s="76" t="s">
        <v>571</v>
      </c>
      <c r="D1" s="76" t="s">
        <v>572</v>
      </c>
      <c r="E1" s="76" t="s">
        <v>573</v>
      </c>
      <c r="F1" s="76" t="s">
        <v>636</v>
      </c>
      <c r="G1" s="76" t="s">
        <v>617</v>
      </c>
    </row>
    <row r="2" spans="1:7" x14ac:dyDescent="0.3">
      <c r="A2" s="77"/>
      <c r="B2" t="s">
        <v>574</v>
      </c>
      <c r="C2" t="str">
        <f t="shared" ref="C2:C32" si="0">_xlfn.CONCAT(A2,B2)</f>
        <v>Dossier.Reference</v>
      </c>
      <c r="D2" s="78">
        <f>'Startpagina-Handleiding'!J5</f>
        <v>0</v>
      </c>
      <c r="E2" s="79" t="s">
        <v>575</v>
      </c>
      <c r="G2" s="79"/>
    </row>
    <row r="3" spans="1:7" x14ac:dyDescent="0.3">
      <c r="A3" s="77" t="s">
        <v>645</v>
      </c>
      <c r="B3" t="s">
        <v>646</v>
      </c>
      <c r="C3" t="str">
        <f t="shared" si="0"/>
        <v>object.DZAV.FlexDZ001</v>
      </c>
      <c r="D3" s="78">
        <f>Bijlage3_Aanvraag!$G$251</f>
        <v>0</v>
      </c>
      <c r="E3" t="s">
        <v>595</v>
      </c>
      <c r="F3" t="s">
        <v>637</v>
      </c>
      <c r="G3" s="79" t="s">
        <v>681</v>
      </c>
    </row>
    <row r="4" spans="1:7" x14ac:dyDescent="0.3">
      <c r="A4" s="77" t="s">
        <v>645</v>
      </c>
      <c r="B4" t="s">
        <v>647</v>
      </c>
      <c r="C4" t="str">
        <f t="shared" si="0"/>
        <v>object.DZAV.FlexDZ002</v>
      </c>
      <c r="D4" s="78">
        <f>Bijlage3_Aanvraag!$G$250</f>
        <v>0</v>
      </c>
      <c r="E4" t="s">
        <v>596</v>
      </c>
      <c r="F4" t="s">
        <v>637</v>
      </c>
      <c r="G4" s="79" t="s">
        <v>681</v>
      </c>
    </row>
    <row r="5" spans="1:7" x14ac:dyDescent="0.3">
      <c r="A5" s="77" t="s">
        <v>645</v>
      </c>
      <c r="B5" t="s">
        <v>648</v>
      </c>
      <c r="C5" t="str">
        <f t="shared" si="0"/>
        <v>object.DZAV.FlexDZ003</v>
      </c>
      <c r="D5">
        <f>Bijlage3_Aanvraag!$G$255</f>
        <v>0</v>
      </c>
      <c r="E5" t="s">
        <v>597</v>
      </c>
      <c r="F5" t="s">
        <v>637</v>
      </c>
      <c r="G5" s="79" t="s">
        <v>681</v>
      </c>
    </row>
    <row r="6" spans="1:7" x14ac:dyDescent="0.3">
      <c r="A6" s="77" t="s">
        <v>645</v>
      </c>
      <c r="B6" t="s">
        <v>649</v>
      </c>
      <c r="C6" t="str">
        <f t="shared" si="0"/>
        <v>object.DZAV.FlexDZ004</v>
      </c>
      <c r="D6" t="str">
        <f>IF(OR('Doc Load_Aanvraag'!$H$3=TRUE,'Doc Load_Aanvraag'!$H$6=TRUE),"niet-overstromingsgebied",IF(OR('Doc Load_Aanvraag'!$H$4=TRUE,$H$7=TRUE),"mogelijk overstromingsgebied",IF(OR('Doc Load_Aanvraag'!$H$5=TRUE,'Doc Load_Aanvraag'!$H$8=TRUE),"effectief overstromingsgebied","")))</f>
        <v/>
      </c>
      <c r="E6" t="s">
        <v>598</v>
      </c>
      <c r="F6" t="s">
        <v>638</v>
      </c>
      <c r="G6" s="79" t="s">
        <v>681</v>
      </c>
    </row>
    <row r="7" spans="1:7" x14ac:dyDescent="0.3">
      <c r="A7" s="77" t="s">
        <v>645</v>
      </c>
      <c r="B7" t="s">
        <v>650</v>
      </c>
      <c r="C7" t="str">
        <f t="shared" si="0"/>
        <v>object.DZAV.FlexDZ005</v>
      </c>
      <c r="D7" t="str">
        <f>IF('Doc Load_Aanvraag'!$H$11=TRUE,"≤ 40 μg/m³",IF('Doc Load_Aanvraag'!$H$10=TRUE,"≤ 30 μg/m³",IF('Doc Load_Aanvraag'!$H$9=TRUE,"≤ 20 μg/m³","")))</f>
        <v/>
      </c>
      <c r="E7" t="s">
        <v>599</v>
      </c>
      <c r="F7" t="s">
        <v>638</v>
      </c>
      <c r="G7" s="79" t="s">
        <v>681</v>
      </c>
    </row>
    <row r="8" spans="1:7" x14ac:dyDescent="0.3">
      <c r="A8" s="77" t="s">
        <v>645</v>
      </c>
      <c r="B8" t="s">
        <v>651</v>
      </c>
      <c r="C8" t="str">
        <f t="shared" si="0"/>
        <v>object.DZAV.FlexDZ013</v>
      </c>
      <c r="D8" t="str">
        <f>IF('Doc Load_Aanvraag'!$H$21=TRUE,"optie 1",IF('Doc Load_Aanvraag'!$H$25=TRUE,"optie 2",""))</f>
        <v/>
      </c>
      <c r="E8" t="s">
        <v>600</v>
      </c>
      <c r="F8" t="s">
        <v>638</v>
      </c>
      <c r="G8" s="79" t="s">
        <v>681</v>
      </c>
    </row>
    <row r="9" spans="1:7" x14ac:dyDescent="0.3">
      <c r="A9" s="77" t="s">
        <v>645</v>
      </c>
      <c r="B9" t="s">
        <v>652</v>
      </c>
      <c r="C9" t="str">
        <f t="shared" si="0"/>
        <v>object.DZAV.FlexDZ014</v>
      </c>
      <c r="D9" t="str">
        <f>IF('Doc Load_Aanvraag'!$H$19=TRUE,"Adaptief",IF('Doc Load_Aanvraag'!$H$20=TRUE,"Niet-adaptief",""))</f>
        <v/>
      </c>
      <c r="E9" t="s">
        <v>601</v>
      </c>
      <c r="F9" t="s">
        <v>638</v>
      </c>
      <c r="G9" s="79" t="s">
        <v>681</v>
      </c>
    </row>
    <row r="10" spans="1:7" x14ac:dyDescent="0.3">
      <c r="A10" s="77" t="s">
        <v>645</v>
      </c>
      <c r="B10" t="s">
        <v>653</v>
      </c>
      <c r="C10" t="str">
        <f t="shared" si="0"/>
        <v>object.DZAV.FlexDZ015</v>
      </c>
      <c r="D10" t="str">
        <f>IF('Doc Load_Aanvraag'!$H$21=TRUE,_xlfn.TEXTJOIN(", ",TRUE,IF('Doc Load_Aanvraag'!$H$22="Kies een item.","",'Doc Load_Aanvraag'!$H$22),IF('Doc Load_Aanvraag'!$H$23="Kies een item.","",'Doc Load_Aanvraag'!$H$23),IF('Doc Load_Aanvraag'!$H$24="Kies een item.","",'Doc Load_Aanvraag'!$H$24)),IF('Doc Load_Aanvraag'!$H$25=TRUE,_xlfn.TEXTJOIN(", ",TRUE,IF('Doc Load_Aanvraag'!$H$26="Kies een item.","",'Doc Load_Aanvraag'!$H$26),IF('Doc Load_Aanvraag'!$H$27="Kies een item.","",'Doc Load_Aanvraag'!$H$27),IF('Doc Load_Aanvraag'!$H$28="Kies een item.","",'Doc Load_Aanvraag'!$H$28)),""))</f>
        <v/>
      </c>
      <c r="E10" t="s">
        <v>602</v>
      </c>
      <c r="F10" t="s">
        <v>638</v>
      </c>
      <c r="G10" s="79" t="s">
        <v>681</v>
      </c>
    </row>
    <row r="11" spans="1:7" x14ac:dyDescent="0.3">
      <c r="A11" s="77" t="s">
        <v>645</v>
      </c>
      <c r="B11" t="s">
        <v>654</v>
      </c>
      <c r="C11" t="str">
        <f t="shared" si="0"/>
        <v>object.DZAV.FlexDZ018</v>
      </c>
      <c r="D11" t="str">
        <f>IF('Doc Load_Aanvraag'!$H$29=TRUE,"ja","nee")</f>
        <v>nee</v>
      </c>
      <c r="E11" t="s">
        <v>603</v>
      </c>
      <c r="F11" t="s">
        <v>639</v>
      </c>
      <c r="G11" s="79" t="s">
        <v>681</v>
      </c>
    </row>
    <row r="12" spans="1:7" x14ac:dyDescent="0.3">
      <c r="A12" s="77" t="s">
        <v>645</v>
      </c>
      <c r="B12" t="s">
        <v>655</v>
      </c>
      <c r="C12" t="str">
        <f t="shared" si="0"/>
        <v>object.DZAV.FlexDZ019</v>
      </c>
      <c r="D12" t="str">
        <f>IF('Doc Load_Aanvraag'!$H$30=TRUE,"Validatie door een onafhankelijk toegankelijkheidsadviseur in fase definitief ontwerp en eindcontrole bij voorlopige oplevering. + Uitstekend in de checklist",IF('Doc Load_Aanvraag'!$H$31=TRUE,"Validatie door een onafhankelijk toegankelijkheidsadviseur bij voorlopige oplevering (eindcontrole). + Beter in de checklist",IF('Doc Load_Aanvraag'!$H$32=TRUE,"zelfevaluatie. Er is geen onafhankelijke controle over de correcte toepassing van de principes van integrale toegankelijkheid of van de checklist SOC3. + Beter in de checklist","")))</f>
        <v/>
      </c>
      <c r="E12" t="s">
        <v>604</v>
      </c>
      <c r="F12" t="s">
        <v>638</v>
      </c>
      <c r="G12" s="79" t="s">
        <v>681</v>
      </c>
    </row>
    <row r="13" spans="1:7" x14ac:dyDescent="0.3">
      <c r="A13" s="77" t="s">
        <v>645</v>
      </c>
      <c r="B13" t="s">
        <v>656</v>
      </c>
      <c r="C13" t="str">
        <f t="shared" si="0"/>
        <v>object.DZAV.FlexDZ020</v>
      </c>
      <c r="D13" t="str">
        <f>IF('Doc Load_Aanvraag'!$H$33=TRUE,"ja","nee")</f>
        <v>nee</v>
      </c>
      <c r="E13" t="s">
        <v>605</v>
      </c>
      <c r="F13" t="s">
        <v>639</v>
      </c>
      <c r="G13" s="79" t="s">
        <v>681</v>
      </c>
    </row>
    <row r="14" spans="1:7" x14ac:dyDescent="0.3">
      <c r="A14" s="77" t="s">
        <v>645</v>
      </c>
      <c r="B14" t="s">
        <v>657</v>
      </c>
      <c r="C14" t="str">
        <f t="shared" si="0"/>
        <v>object.DZAV.FlexDZ021</v>
      </c>
      <c r="D14" t="str">
        <f>IF('Doc Load_Aanvraag'!$H$35=TRUE,"ja","nee")</f>
        <v>nee</v>
      </c>
      <c r="E14" t="s">
        <v>606</v>
      </c>
      <c r="F14" t="s">
        <v>639</v>
      </c>
      <c r="G14" s="79" t="s">
        <v>681</v>
      </c>
    </row>
    <row r="15" spans="1:7" x14ac:dyDescent="0.3">
      <c r="A15" s="77" t="s">
        <v>645</v>
      </c>
      <c r="B15" t="s">
        <v>658</v>
      </c>
      <c r="C15" t="str">
        <f t="shared" si="0"/>
        <v>object.DZAV.FlexDZ022</v>
      </c>
      <c r="D15" t="str">
        <f>IF(NOT('Doc Load_Aanvraag'!$H$36="Klik of tik om tekst in te voeren."),'Doc Load_Aanvraag'!$H$36,IF(NOT('Doc Load_Aanvraag'!$H$37="klik of tik om tekst in te voeren."),'Doc Load_Aanvraag'!$H$37,""))</f>
        <v/>
      </c>
      <c r="E15" t="s">
        <v>607</v>
      </c>
      <c r="F15" t="s">
        <v>638</v>
      </c>
      <c r="G15" s="79" t="s">
        <v>681</v>
      </c>
    </row>
    <row r="16" spans="1:7" x14ac:dyDescent="0.3">
      <c r="A16" s="77" t="s">
        <v>645</v>
      </c>
      <c r="B16" t="s">
        <v>659</v>
      </c>
      <c r="C16" t="str">
        <f t="shared" si="0"/>
        <v>object.DZAV.FlexDZ023</v>
      </c>
      <c r="D16" t="str">
        <f>IF('Doc Load_Aanvraag'!$H$50=TRUE,"&gt;25%",IF('Doc Load_Aanvraag'!$H$51=TRUE,"&lt;25%",IF('Doc Load_Aanvraag'!$H$52=TRUE,"&lt;13%",IF('Doc Load_Aanvraag'!$H$53=TRUE,"&gt;35%",IF('Doc Load_Aanvraag'!$H$54=TRUE,"&gt;50%",IF('Doc Load_Aanvraag'!$H$55=TRUE,"&gt;75%","0"))))))</f>
        <v>0</v>
      </c>
      <c r="E16" t="s">
        <v>608</v>
      </c>
      <c r="F16" t="s">
        <v>638</v>
      </c>
      <c r="G16" s="79" t="s">
        <v>681</v>
      </c>
    </row>
    <row r="17" spans="1:8" x14ac:dyDescent="0.3">
      <c r="A17" s="77" t="s">
        <v>645</v>
      </c>
      <c r="B17" t="s">
        <v>660</v>
      </c>
      <c r="C17" t="str">
        <f t="shared" si="0"/>
        <v>object.DZAV.FlexDZ024</v>
      </c>
      <c r="D17" t="str">
        <f>_xlfn.TEXTJOIN(", ",TRUE,IF('Doc Load_Aanvraag'!$H$39=TRUE,'Doc Load_Aanvraag'!$H$38,""),IF('Doc Load_Aanvraag'!$H$41=TRUE,'Doc Load_Aanvraag'!$H$40,""),IF('Doc Load_Aanvraag'!H43=TRUE,'Doc Load_Aanvraag'!$H$42,""),IF('Doc Load_Aanvraag'!$H$45=TRUE,'Doc Load_Aanvraag'!$H$44,""),IF('Doc Load_Aanvraag'!$H$47=TRUE,'Doc Load_Aanvraag'!$H$46,""),IF('Doc Load_Aanvraag'!$H$49=TRUE,'Doc Load_Aanvraag'!$H$48,""))</f>
        <v>Kies een item.</v>
      </c>
      <c r="E17" t="s">
        <v>609</v>
      </c>
      <c r="F17" t="s">
        <v>638</v>
      </c>
      <c r="G17" s="79" t="s">
        <v>681</v>
      </c>
    </row>
    <row r="18" spans="1:8" x14ac:dyDescent="0.3">
      <c r="A18" s="77" t="s">
        <v>645</v>
      </c>
      <c r="B18" t="s">
        <v>661</v>
      </c>
      <c r="C18" t="str">
        <f t="shared" si="0"/>
        <v>object.DZAV.FlexDZ027</v>
      </c>
      <c r="D18" t="str">
        <f>IF('Doc Load_Aanvraag'!$H$64=TRUE,"ja","nee")</f>
        <v>nee</v>
      </c>
      <c r="E18" t="s">
        <v>611</v>
      </c>
      <c r="F18" t="s">
        <v>639</v>
      </c>
      <c r="G18" s="79" t="s">
        <v>681</v>
      </c>
    </row>
    <row r="19" spans="1:8" x14ac:dyDescent="0.3">
      <c r="A19" s="77" t="s">
        <v>645</v>
      </c>
      <c r="B19" t="s">
        <v>662</v>
      </c>
      <c r="C19" t="str">
        <f t="shared" si="0"/>
        <v>object.DZAV.FlexDZ028</v>
      </c>
      <c r="D19" t="str">
        <f>IF('Doc Load_Aanvraag'!$H$64=TRUE,H56,"")</f>
        <v/>
      </c>
      <c r="E19" t="s">
        <v>610</v>
      </c>
      <c r="F19" t="s">
        <v>638</v>
      </c>
      <c r="G19" s="79" t="s">
        <v>681</v>
      </c>
    </row>
    <row r="20" spans="1:8" x14ac:dyDescent="0.3">
      <c r="A20" s="77" t="s">
        <v>645</v>
      </c>
      <c r="B20" t="s">
        <v>663</v>
      </c>
      <c r="C20" t="str">
        <f t="shared" si="0"/>
        <v>object.DZAV.FlexDZ016</v>
      </c>
      <c r="D20" t="str">
        <f>_xlfn.TEXTJOIN(", ",FALSE,'Doc Load_Aanvraag'!$H$58,IF('Doc Load_Aanvraag'!$H$59="Kies een item.","",'Doc Load_Aanvraag'!$H$59))</f>
        <v xml:space="preserve">Kies een item., </v>
      </c>
      <c r="E20" t="s">
        <v>612</v>
      </c>
      <c r="F20" t="s">
        <v>638</v>
      </c>
      <c r="G20" s="79" t="s">
        <v>681</v>
      </c>
    </row>
    <row r="21" spans="1:8" x14ac:dyDescent="0.3">
      <c r="A21" s="77" t="s">
        <v>645</v>
      </c>
      <c r="B21" t="s">
        <v>664</v>
      </c>
      <c r="C21" t="str">
        <f t="shared" si="0"/>
        <v>object.DZAV.FlexDZ017</v>
      </c>
      <c r="D21" t="str">
        <f>_xlfn.TEXTJOIN(",",FALSE,IF('Doc Load_Aanvraag'!$H$56="Kies een item.","",'Doc Load_Aanvraag'!$H$56),IF('Doc Load_Aanvraag'!$H$57="Kies een item.","",'Doc Load_Aanvraag'!$H$57))</f>
        <v>,</v>
      </c>
      <c r="E21" t="s">
        <v>613</v>
      </c>
      <c r="F21" t="s">
        <v>638</v>
      </c>
      <c r="G21" s="79" t="s">
        <v>681</v>
      </c>
    </row>
    <row r="22" spans="1:8" x14ac:dyDescent="0.3">
      <c r="A22" s="77" t="s">
        <v>645</v>
      </c>
      <c r="B22" t="s">
        <v>665</v>
      </c>
      <c r="C22" t="str">
        <f t="shared" si="0"/>
        <v>object.DZAV.FlexDZ029</v>
      </c>
      <c r="D22" t="str">
        <f>IF(COUNTIF('Doc Load_Aanvraag'!$H$67:$H$72,NOT("Kies een item."))&gt;0,"ja","nee")</f>
        <v>nee</v>
      </c>
      <c r="E22" t="s">
        <v>643</v>
      </c>
      <c r="F22" t="s">
        <v>638</v>
      </c>
      <c r="G22" s="79" t="s">
        <v>681</v>
      </c>
    </row>
    <row r="23" spans="1:8" x14ac:dyDescent="0.3">
      <c r="A23" s="77" t="s">
        <v>645</v>
      </c>
      <c r="B23" t="s">
        <v>666</v>
      </c>
      <c r="C23" t="str">
        <f t="shared" si="0"/>
        <v>object.DZAV.FlexDZ030</v>
      </c>
      <c r="D23">
        <f>COUNTIF('Doc Load_Aanvraag'!$H$67:$H$72,NOT("Kies een item."))</f>
        <v>0</v>
      </c>
      <c r="E23" t="s">
        <v>644</v>
      </c>
      <c r="F23" t="s">
        <v>638</v>
      </c>
      <c r="G23" s="79" t="s">
        <v>681</v>
      </c>
    </row>
    <row r="24" spans="1:8" x14ac:dyDescent="0.3">
      <c r="A24" s="77" t="s">
        <v>645</v>
      </c>
      <c r="B24" t="s">
        <v>667</v>
      </c>
      <c r="C24" t="str">
        <f t="shared" si="0"/>
        <v>object.DZAV.FlexDZ006</v>
      </c>
      <c r="D24" t="str">
        <f>IF('Doc Load_Aanvraag'!$H$12=TRUE,"ja","nee")</f>
        <v>nee</v>
      </c>
      <c r="E24" t="s">
        <v>614</v>
      </c>
      <c r="F24" t="s">
        <v>640</v>
      </c>
      <c r="G24" s="79" t="s">
        <v>681</v>
      </c>
    </row>
    <row r="25" spans="1:8" x14ac:dyDescent="0.3">
      <c r="A25" s="77" t="s">
        <v>645</v>
      </c>
      <c r="B25" t="s">
        <v>668</v>
      </c>
      <c r="C25" t="str">
        <f t="shared" si="0"/>
        <v>object.DZAV.FlexDZ007</v>
      </c>
      <c r="D25" t="str">
        <f>IF('Doc Load_Aanvraag'!$H$13=TRUE,"ja","nee")</f>
        <v>nee</v>
      </c>
      <c r="E25" t="s">
        <v>620</v>
      </c>
      <c r="F25" t="s">
        <v>640</v>
      </c>
      <c r="G25" s="79" t="s">
        <v>681</v>
      </c>
    </row>
    <row r="26" spans="1:8" x14ac:dyDescent="0.3">
      <c r="A26" s="77" t="s">
        <v>645</v>
      </c>
      <c r="B26" t="s">
        <v>669</v>
      </c>
      <c r="C26" t="str">
        <f t="shared" si="0"/>
        <v>object.DZAV.FlexDZ008</v>
      </c>
      <c r="D26" t="str">
        <f>IF('Doc Load_Aanvraag'!$H$14=TRUE,"ja","nee")</f>
        <v>nee</v>
      </c>
      <c r="E26" t="s">
        <v>621</v>
      </c>
      <c r="F26" t="s">
        <v>640</v>
      </c>
      <c r="G26" s="79" t="s">
        <v>681</v>
      </c>
    </row>
    <row r="27" spans="1:8" x14ac:dyDescent="0.3">
      <c r="A27" s="77" t="s">
        <v>645</v>
      </c>
      <c r="B27" t="s">
        <v>670</v>
      </c>
      <c r="C27" t="str">
        <f t="shared" si="0"/>
        <v>object.DZAV.FlexDZ009</v>
      </c>
      <c r="D27" t="str">
        <f>IF('Doc Load_Aanvraag'!$H$15=TRUE,"ja","nee")</f>
        <v>nee</v>
      </c>
      <c r="E27" t="s">
        <v>622</v>
      </c>
      <c r="F27" t="s">
        <v>640</v>
      </c>
      <c r="G27" s="79" t="s">
        <v>681</v>
      </c>
    </row>
    <row r="28" spans="1:8" x14ac:dyDescent="0.3">
      <c r="A28" s="77" t="s">
        <v>645</v>
      </c>
      <c r="B28" t="s">
        <v>671</v>
      </c>
      <c r="C28" t="str">
        <f t="shared" si="0"/>
        <v>object.DZAV.FlexDZ010</v>
      </c>
      <c r="D28" t="str">
        <f>IF('Doc Load_Aanvraag'!$H$16=TRUE,"ja","nee")</f>
        <v>nee</v>
      </c>
      <c r="E28" t="s">
        <v>623</v>
      </c>
      <c r="F28" t="s">
        <v>640</v>
      </c>
      <c r="G28" s="79" t="s">
        <v>681</v>
      </c>
    </row>
    <row r="29" spans="1:8" x14ac:dyDescent="0.3">
      <c r="A29" s="77" t="s">
        <v>645</v>
      </c>
      <c r="B29" t="s">
        <v>672</v>
      </c>
      <c r="C29" t="str">
        <f t="shared" si="0"/>
        <v>object.DZAV.FlexDZ011</v>
      </c>
      <c r="D29" t="str">
        <f>IF('Doc Load_Aanvraag'!$H$17=TRUE,"ja","nee")</f>
        <v>nee</v>
      </c>
      <c r="E29" t="s">
        <v>624</v>
      </c>
      <c r="F29" t="s">
        <v>640</v>
      </c>
      <c r="G29" s="79" t="s">
        <v>681</v>
      </c>
    </row>
    <row r="30" spans="1:8" x14ac:dyDescent="0.3">
      <c r="A30" s="77" t="s">
        <v>645</v>
      </c>
      <c r="B30" t="s">
        <v>673</v>
      </c>
      <c r="C30" t="str">
        <f t="shared" si="0"/>
        <v>object.DZAV.FlexDZ012</v>
      </c>
      <c r="D30" t="str">
        <f>IF('Doc Load_Aanvraag'!$H$18=TRUE,"ja","nee")</f>
        <v>nee</v>
      </c>
      <c r="E30" t="s">
        <v>625</v>
      </c>
      <c r="F30" t="s">
        <v>640</v>
      </c>
      <c r="G30" s="79" t="s">
        <v>681</v>
      </c>
    </row>
    <row r="31" spans="1:8" x14ac:dyDescent="0.3">
      <c r="A31" s="77" t="s">
        <v>645</v>
      </c>
      <c r="B31" t="s">
        <v>674</v>
      </c>
      <c r="C31" t="str">
        <f t="shared" si="0"/>
        <v>object.DZAV.FlexDZ026</v>
      </c>
      <c r="D31" t="str">
        <f>IF('Doc Load_Aanvraag'!$H$61=TRUE,"50% van totaal wordt gedekt door hergebruik van water",IF('Doc Load_Aanvraag'!$H$62=TRUE,"35% van totaal wordt gedekt door hergebruik van water",IF('Doc Load_Aanvraag'!$H$63=TRUE,"20% van totaal wordt gedekt door hergebruik van water","")))</f>
        <v/>
      </c>
      <c r="E31" t="s">
        <v>615</v>
      </c>
      <c r="F31" t="s">
        <v>638</v>
      </c>
      <c r="G31" s="79" t="s">
        <v>681</v>
      </c>
    </row>
    <row r="32" spans="1:8" s="85" customFormat="1" x14ac:dyDescent="0.3">
      <c r="A32" s="84" t="s">
        <v>645</v>
      </c>
      <c r="B32" s="85" t="s">
        <v>675</v>
      </c>
      <c r="C32" s="85" t="str">
        <f t="shared" si="0"/>
        <v>object.DZAV.FlexDZ025</v>
      </c>
      <c r="D32" s="85" t="str">
        <f>IF('Doc Load_Aanvraag'!$H$66=TRUE,"ja","nee")</f>
        <v>nee</v>
      </c>
      <c r="E32" s="85" t="s">
        <v>616</v>
      </c>
      <c r="F32" s="85" t="s">
        <v>639</v>
      </c>
      <c r="G32" s="86" t="s">
        <v>681</v>
      </c>
      <c r="H32" s="84"/>
    </row>
    <row r="33" spans="1:7" x14ac:dyDescent="0.3">
      <c r="A33" s="77" t="s">
        <v>679</v>
      </c>
      <c r="B33" t="s">
        <v>646</v>
      </c>
      <c r="C33" t="str">
        <f>IF($D$35=0,"",_xlfn.CONCAT(A33,B33))</f>
        <v/>
      </c>
      <c r="D33" s="78">
        <f>'Bijlage3_Evaluatie 2'!G251</f>
        <v>0</v>
      </c>
      <c r="E33" t="s">
        <v>595</v>
      </c>
      <c r="F33" t="s">
        <v>637</v>
      </c>
      <c r="G33" s="79" t="s">
        <v>682</v>
      </c>
    </row>
    <row r="34" spans="1:7" x14ac:dyDescent="0.3">
      <c r="A34" s="77" t="s">
        <v>679</v>
      </c>
      <c r="B34" t="s">
        <v>647</v>
      </c>
      <c r="C34" t="str">
        <f t="shared" ref="C34:C62" si="1">IF($D$35=0,"",_xlfn.CONCAT(A34,B34))</f>
        <v/>
      </c>
      <c r="D34" s="78">
        <f>'Bijlage3_Evaluatie 2'!G250</f>
        <v>0</v>
      </c>
      <c r="E34" t="s">
        <v>596</v>
      </c>
      <c r="F34" t="s">
        <v>637</v>
      </c>
      <c r="G34" s="79" t="s">
        <v>682</v>
      </c>
    </row>
    <row r="35" spans="1:7" x14ac:dyDescent="0.3">
      <c r="A35" s="77" t="s">
        <v>679</v>
      </c>
      <c r="B35" t="s">
        <v>648</v>
      </c>
      <c r="C35" t="str">
        <f t="shared" si="1"/>
        <v/>
      </c>
      <c r="D35">
        <f>'Bijlage3_Evaluatie 2'!G255</f>
        <v>0</v>
      </c>
      <c r="E35" t="s">
        <v>597</v>
      </c>
      <c r="F35" t="s">
        <v>637</v>
      </c>
      <c r="G35" s="79" t="s">
        <v>682</v>
      </c>
    </row>
    <row r="36" spans="1:7" x14ac:dyDescent="0.3">
      <c r="A36" s="77" t="s">
        <v>679</v>
      </c>
      <c r="B36" t="s">
        <v>649</v>
      </c>
      <c r="C36" t="str">
        <f t="shared" si="1"/>
        <v/>
      </c>
      <c r="D36" t="str">
        <f>IF(OR('Doc Load_Evaluatie 2'!$H$3=TRUE,'Doc Load_Evaluatie 2'!$H$6=TRUE),"niet-overstromingsgebied",IF(OR('Doc Load_Evaluatie 2'!$H$4=TRUE,$H$7=TRUE),"mogelijk overstromingsgebied",IF(OR('Doc Load_Evaluatie 2'!$H$5=TRUE,'Doc Load_Evaluatie 2'!$H$8=TRUE),"effectief overstromingsgebied","")))</f>
        <v/>
      </c>
      <c r="E36" t="s">
        <v>598</v>
      </c>
      <c r="F36" t="s">
        <v>638</v>
      </c>
      <c r="G36" s="79" t="s">
        <v>682</v>
      </c>
    </row>
    <row r="37" spans="1:7" x14ac:dyDescent="0.3">
      <c r="A37" s="77" t="s">
        <v>679</v>
      </c>
      <c r="B37" t="s">
        <v>650</v>
      </c>
      <c r="C37" t="str">
        <f t="shared" si="1"/>
        <v/>
      </c>
      <c r="D37" t="str">
        <f>IF('Doc Load_Evaluatie 2'!$H$11=TRUE,"≤ 40 μg/m³",IF('Doc Load_Evaluatie 2'!$H$10=TRUE,"≤ 30 μg/m³",IF('Doc Load_Evaluatie 2'!$H$9=TRUE,"≤ 20 μg/m³","")))</f>
        <v/>
      </c>
      <c r="E37" t="s">
        <v>599</v>
      </c>
      <c r="F37" t="s">
        <v>638</v>
      </c>
      <c r="G37" s="79" t="s">
        <v>682</v>
      </c>
    </row>
    <row r="38" spans="1:7" x14ac:dyDescent="0.3">
      <c r="A38" s="77" t="s">
        <v>679</v>
      </c>
      <c r="B38" t="s">
        <v>651</v>
      </c>
      <c r="C38" t="str">
        <f t="shared" si="1"/>
        <v/>
      </c>
      <c r="D38" t="str">
        <f>IF('Doc Load_Evaluatie 2'!$H$21=TRUE,"optie 1",IF('Doc Load_Evaluatie 2'!$H$25=TRUE,"optie 2",""))</f>
        <v/>
      </c>
      <c r="E38" t="s">
        <v>600</v>
      </c>
      <c r="F38" t="s">
        <v>638</v>
      </c>
      <c r="G38" s="79" t="s">
        <v>682</v>
      </c>
    </row>
    <row r="39" spans="1:7" x14ac:dyDescent="0.3">
      <c r="A39" s="77" t="s">
        <v>679</v>
      </c>
      <c r="B39" t="s">
        <v>652</v>
      </c>
      <c r="C39" t="str">
        <f t="shared" si="1"/>
        <v/>
      </c>
      <c r="D39" t="str">
        <f>IF('Doc Load_Evaluatie 2'!$H$19=TRUE,"Adaptief",IF('Doc Load_Evaluatie 2'!$H$20=TRUE,"Niet-adaptief",""))</f>
        <v/>
      </c>
      <c r="E39" t="s">
        <v>601</v>
      </c>
      <c r="F39" t="s">
        <v>638</v>
      </c>
      <c r="G39" s="79" t="s">
        <v>682</v>
      </c>
    </row>
    <row r="40" spans="1:7" x14ac:dyDescent="0.3">
      <c r="A40" s="77" t="s">
        <v>679</v>
      </c>
      <c r="B40" t="s">
        <v>653</v>
      </c>
      <c r="C40" t="str">
        <f t="shared" si="1"/>
        <v/>
      </c>
      <c r="D40" t="str">
        <f>IF('Doc Load_Evaluatie 2'!$H$21=TRUE,_xlfn.TEXTJOIN(", ",TRUE,IF('Doc Load_Evaluatie 2'!$H$22="Kies een item.","",'Doc Load_Evaluatie 2'!$H$22),IF('Doc Load_Evaluatie 2'!$H$23="Kies een item.","",'Doc Load_Evaluatie 2'!$H$23),IF('Doc Load_Evaluatie 2'!$H$24="Kies een item.","",'Doc Load_Evaluatie 2'!$H$24)),IF('Doc Load_Evaluatie 2'!$H$25=TRUE,_xlfn.TEXTJOIN(", ",TRUE,IF('Doc Load_Evaluatie 2'!$H$26="Kies een item.","",'Doc Load_Evaluatie 2'!$H$26),IF('Doc Load_Evaluatie 2'!$H$27="Kies een item.","",'Doc Load_Evaluatie 2'!$H$27),IF('Doc Load_Evaluatie 2'!$H$28="Kies een item.","",'Doc Load_Evaluatie 2'!$H$28)),""))</f>
        <v/>
      </c>
      <c r="E40" t="s">
        <v>602</v>
      </c>
      <c r="F40" t="s">
        <v>638</v>
      </c>
      <c r="G40" s="79" t="s">
        <v>682</v>
      </c>
    </row>
    <row r="41" spans="1:7" x14ac:dyDescent="0.3">
      <c r="A41" s="77" t="s">
        <v>679</v>
      </c>
      <c r="B41" t="s">
        <v>654</v>
      </c>
      <c r="C41" t="str">
        <f t="shared" si="1"/>
        <v/>
      </c>
      <c r="D41" t="str">
        <f>IF('Doc Load_Evaluatie 2'!$H$29=TRUE,"ja","nee")</f>
        <v>nee</v>
      </c>
      <c r="E41" t="s">
        <v>603</v>
      </c>
      <c r="F41" t="s">
        <v>639</v>
      </c>
      <c r="G41" s="79" t="s">
        <v>682</v>
      </c>
    </row>
    <row r="42" spans="1:7" x14ac:dyDescent="0.3">
      <c r="A42" s="77" t="s">
        <v>679</v>
      </c>
      <c r="B42" t="s">
        <v>655</v>
      </c>
      <c r="C42" t="str">
        <f t="shared" si="1"/>
        <v/>
      </c>
      <c r="D42" t="str">
        <f>IF('Doc Load_Evaluatie 2'!$H$30=TRUE,"Validatie door een onafhankelijk toegankelijkheidsadviseur in fase definitief ontwerp en eindcontrole bij voorlopige oplevering. + Uitstekend in de checklist",IF('Doc Load_Evaluatie 2'!$H$31=TRUE,"Validatie door een onafhankelijk toegankelijkheidsadviseur bij voorlopige oplevering (eindcontrole). + Beter in de checklist",IF('Doc Load_Evaluatie 2'!$H$32=TRUE,"zelfevaluatie. Er is geen onafhankelijke controle over de correcte toepassing van de principes van integrale toegankelijkheid of van de checklist SOC3. + Beter in de checklist","")))</f>
        <v/>
      </c>
      <c r="E42" t="s">
        <v>604</v>
      </c>
      <c r="F42" t="s">
        <v>638</v>
      </c>
      <c r="G42" s="79" t="s">
        <v>682</v>
      </c>
    </row>
    <row r="43" spans="1:7" x14ac:dyDescent="0.3">
      <c r="A43" s="77" t="s">
        <v>679</v>
      </c>
      <c r="B43" t="s">
        <v>656</v>
      </c>
      <c r="C43" t="str">
        <f t="shared" si="1"/>
        <v/>
      </c>
      <c r="D43" t="str">
        <f>IF('Doc Load_Evaluatie 2'!$H$33=TRUE,"ja","nee")</f>
        <v>nee</v>
      </c>
      <c r="E43" t="s">
        <v>605</v>
      </c>
      <c r="F43" t="s">
        <v>639</v>
      </c>
      <c r="G43" s="79" t="s">
        <v>682</v>
      </c>
    </row>
    <row r="44" spans="1:7" x14ac:dyDescent="0.3">
      <c r="A44" s="77" t="s">
        <v>679</v>
      </c>
      <c r="B44" t="s">
        <v>657</v>
      </c>
      <c r="C44" t="str">
        <f t="shared" si="1"/>
        <v/>
      </c>
      <c r="D44" t="str">
        <f>IF('Doc Load_Evaluatie 2'!$H$35=TRUE,"ja","nee")</f>
        <v>nee</v>
      </c>
      <c r="E44" t="s">
        <v>606</v>
      </c>
      <c r="F44" t="s">
        <v>639</v>
      </c>
      <c r="G44" s="79" t="s">
        <v>682</v>
      </c>
    </row>
    <row r="45" spans="1:7" x14ac:dyDescent="0.3">
      <c r="A45" s="77" t="s">
        <v>679</v>
      </c>
      <c r="B45" t="s">
        <v>658</v>
      </c>
      <c r="C45" t="str">
        <f t="shared" si="1"/>
        <v/>
      </c>
      <c r="D45" t="str">
        <f>IF(NOT('Doc Load_Evaluatie 2'!$H$36="Klik of tik om tekst in te voeren."),'Doc Load_Evaluatie 2'!$H$36,IF(NOT('Doc Load_Evaluatie 2'!$H$37="klik of tik om tekst in te voeren."),'Doc Load_Evaluatie 2'!$H$37,""))</f>
        <v/>
      </c>
      <c r="E45" t="s">
        <v>607</v>
      </c>
      <c r="F45" t="s">
        <v>638</v>
      </c>
      <c r="G45" s="79" t="s">
        <v>682</v>
      </c>
    </row>
    <row r="46" spans="1:7" x14ac:dyDescent="0.3">
      <c r="A46" s="77" t="s">
        <v>679</v>
      </c>
      <c r="B46" t="s">
        <v>659</v>
      </c>
      <c r="C46" t="str">
        <f t="shared" si="1"/>
        <v/>
      </c>
      <c r="D46" t="str">
        <f>IF('Doc Load_Evaluatie 2'!$H$50=TRUE,"&gt;25=",IF('Doc Load_Evaluatie 2'!$H$51=TRUE,"&lt;25=",IF('Doc Load_Evaluatie 2'!$H$52=TRUE,"&lt;13=",IF('Doc Load_Evaluatie 2'!$H$53=TRUE,"&gt;35=",IF('Doc Load_Evaluatie 2'!$H$54=TRUE,"&gt;50=",IF('Doc Load_Evaluatie 2'!$H$55=TRUE,"&gt;75=","0"))))))</f>
        <v>0</v>
      </c>
      <c r="E46" t="s">
        <v>608</v>
      </c>
      <c r="F46" t="s">
        <v>638</v>
      </c>
      <c r="G46" s="79" t="s">
        <v>682</v>
      </c>
    </row>
    <row r="47" spans="1:7" x14ac:dyDescent="0.3">
      <c r="A47" s="77" t="s">
        <v>679</v>
      </c>
      <c r="B47" t="s">
        <v>660</v>
      </c>
      <c r="C47" t="str">
        <f t="shared" si="1"/>
        <v/>
      </c>
      <c r="D47" t="str">
        <f>_xlfn.TEXTJOIN(", ",TRUE,IF('Doc Load_Evaluatie 2'!$H$39=TRUE,'Doc Load_Evaluatie 2'!$H$38,""),IF('Doc Load_Evaluatie 2'!$H$41=TRUE,'Doc Load_Evaluatie 2'!$H$40,""),IF('Doc Load_Evaluatie 2'!H73=TRUE,'Doc Load_Evaluatie 2'!$H$42,""),IF('Doc Load_Evaluatie 2'!$H$45=TRUE,'Doc Load_Evaluatie 2'!$H$44,""),IF('Doc Load_Evaluatie 2'!$H$47=TRUE,'Doc Load_Evaluatie 2'!$H$46,""),IF('Doc Load_Evaluatie 2'!$H$49=TRUE,'Doc Load_Evaluatie 2'!$H$48,""))</f>
        <v>Klik of tik om tekst in te voeren.</v>
      </c>
      <c r="E47" t="s">
        <v>609</v>
      </c>
      <c r="F47" t="s">
        <v>638</v>
      </c>
      <c r="G47" s="79" t="s">
        <v>682</v>
      </c>
    </row>
    <row r="48" spans="1:7" x14ac:dyDescent="0.3">
      <c r="A48" s="77" t="s">
        <v>679</v>
      </c>
      <c r="B48" t="s">
        <v>661</v>
      </c>
      <c r="C48" t="str">
        <f t="shared" si="1"/>
        <v/>
      </c>
      <c r="D48" t="str">
        <f>IF('Doc Load_Evaluatie 2'!$H$64=TRUE,"ja","nee")</f>
        <v>nee</v>
      </c>
      <c r="E48" t="s">
        <v>611</v>
      </c>
      <c r="F48" t="s">
        <v>639</v>
      </c>
      <c r="G48" s="79" t="s">
        <v>682</v>
      </c>
    </row>
    <row r="49" spans="1:8" x14ac:dyDescent="0.3">
      <c r="A49" s="77" t="s">
        <v>679</v>
      </c>
      <c r="B49" t="s">
        <v>662</v>
      </c>
      <c r="C49" t="str">
        <f t="shared" si="1"/>
        <v/>
      </c>
      <c r="D49" t="str">
        <f>IF('Doc Load_Evaluatie 2'!$H$64=TRUE,H86,"")</f>
        <v/>
      </c>
      <c r="E49" t="s">
        <v>610</v>
      </c>
      <c r="F49" t="s">
        <v>638</v>
      </c>
      <c r="G49" s="79" t="s">
        <v>682</v>
      </c>
    </row>
    <row r="50" spans="1:8" x14ac:dyDescent="0.3">
      <c r="A50" s="77" t="s">
        <v>679</v>
      </c>
      <c r="B50" t="s">
        <v>663</v>
      </c>
      <c r="C50" t="str">
        <f t="shared" si="1"/>
        <v/>
      </c>
      <c r="D50" t="e">
        <f>_xlfn.TEXTJOIN(", ",FALSE,'Doc Load_Evaluatie 2'!$H$58,IF('Doc Load_Evaluatie 2'!$H$59="Kies een item.","",'Doc Load_Evaluatie 2'!$H$59))</f>
        <v>#N/A</v>
      </c>
      <c r="E50" t="s">
        <v>612</v>
      </c>
      <c r="F50" t="s">
        <v>638</v>
      </c>
      <c r="G50" s="79" t="s">
        <v>682</v>
      </c>
    </row>
    <row r="51" spans="1:8" x14ac:dyDescent="0.3">
      <c r="A51" s="77" t="s">
        <v>679</v>
      </c>
      <c r="B51" t="s">
        <v>664</v>
      </c>
      <c r="C51" t="str">
        <f t="shared" si="1"/>
        <v/>
      </c>
      <c r="D51" t="e">
        <f>_xlfn.TEXTJOIN(",",FALSE,IF('Doc Load_Evaluatie 2'!$H$56="Kies een item.","",'Doc Load_Evaluatie 2'!$H$56),IF('Doc Load_Evaluatie 2'!$H$57="Kies een item.","",'Doc Load_Evaluatie 2'!$H$57))</f>
        <v>#N/A</v>
      </c>
      <c r="E51" t="s">
        <v>613</v>
      </c>
      <c r="F51" t="s">
        <v>638</v>
      </c>
      <c r="G51" s="79" t="s">
        <v>682</v>
      </c>
    </row>
    <row r="52" spans="1:8" x14ac:dyDescent="0.3">
      <c r="A52" s="77" t="s">
        <v>679</v>
      </c>
      <c r="B52" t="s">
        <v>665</v>
      </c>
      <c r="C52" t="str">
        <f t="shared" si="1"/>
        <v/>
      </c>
      <c r="D52" t="str">
        <f>IF(COUNTIF('Doc Load_Evaluatie 2'!$H$67:$H$72,NOT("Kies een item."))&gt;0,"ja","nee")</f>
        <v>nee</v>
      </c>
      <c r="E52" t="s">
        <v>643</v>
      </c>
      <c r="F52" t="s">
        <v>638</v>
      </c>
      <c r="G52" s="79" t="s">
        <v>682</v>
      </c>
    </row>
    <row r="53" spans="1:8" x14ac:dyDescent="0.3">
      <c r="A53" s="77" t="s">
        <v>679</v>
      </c>
      <c r="B53" t="s">
        <v>666</v>
      </c>
      <c r="C53" t="str">
        <f t="shared" si="1"/>
        <v/>
      </c>
      <c r="D53">
        <f>COUNTIF('Doc Load_Evaluatie 2'!$H$67:$H$72,NOT("Kies een item."))</f>
        <v>0</v>
      </c>
      <c r="E53" t="s">
        <v>644</v>
      </c>
      <c r="F53" t="s">
        <v>638</v>
      </c>
      <c r="G53" s="79" t="s">
        <v>682</v>
      </c>
    </row>
    <row r="54" spans="1:8" x14ac:dyDescent="0.3">
      <c r="A54" s="77" t="s">
        <v>679</v>
      </c>
      <c r="B54" t="s">
        <v>667</v>
      </c>
      <c r="C54" t="str">
        <f t="shared" si="1"/>
        <v/>
      </c>
      <c r="D54" t="str">
        <f>IF('Doc Load_Evaluatie 2'!$H$12=TRUE,"ja","nee")</f>
        <v>nee</v>
      </c>
      <c r="E54" t="s">
        <v>614</v>
      </c>
      <c r="F54" t="s">
        <v>640</v>
      </c>
      <c r="G54" s="79" t="s">
        <v>682</v>
      </c>
    </row>
    <row r="55" spans="1:8" x14ac:dyDescent="0.3">
      <c r="A55" s="77" t="s">
        <v>679</v>
      </c>
      <c r="B55" t="s">
        <v>668</v>
      </c>
      <c r="C55" t="str">
        <f t="shared" si="1"/>
        <v/>
      </c>
      <c r="D55" t="str">
        <f>IF('Doc Load_Evaluatie 2'!$H$13=TRUE,"ja","nee")</f>
        <v>nee</v>
      </c>
      <c r="E55" t="s">
        <v>620</v>
      </c>
      <c r="F55" t="s">
        <v>640</v>
      </c>
      <c r="G55" s="79" t="s">
        <v>682</v>
      </c>
    </row>
    <row r="56" spans="1:8" x14ac:dyDescent="0.3">
      <c r="A56" s="77" t="s">
        <v>679</v>
      </c>
      <c r="B56" t="s">
        <v>669</v>
      </c>
      <c r="C56" t="str">
        <f t="shared" si="1"/>
        <v/>
      </c>
      <c r="D56" t="str">
        <f>IF('Doc Load_Evaluatie 2'!$H$14=TRUE,"ja","nee")</f>
        <v>nee</v>
      </c>
      <c r="E56" t="s">
        <v>621</v>
      </c>
      <c r="F56" t="s">
        <v>640</v>
      </c>
      <c r="G56" s="79" t="s">
        <v>682</v>
      </c>
    </row>
    <row r="57" spans="1:8" x14ac:dyDescent="0.3">
      <c r="A57" s="77" t="s">
        <v>679</v>
      </c>
      <c r="B57" t="s">
        <v>670</v>
      </c>
      <c r="C57" t="str">
        <f t="shared" si="1"/>
        <v/>
      </c>
      <c r="D57" t="str">
        <f>IF('Doc Load_Evaluatie 2'!$H$15=TRUE,"ja","nee")</f>
        <v>nee</v>
      </c>
      <c r="E57" t="s">
        <v>622</v>
      </c>
      <c r="F57" t="s">
        <v>640</v>
      </c>
      <c r="G57" s="79" t="s">
        <v>682</v>
      </c>
    </row>
    <row r="58" spans="1:8" x14ac:dyDescent="0.3">
      <c r="A58" s="77" t="s">
        <v>679</v>
      </c>
      <c r="B58" t="s">
        <v>671</v>
      </c>
      <c r="C58" t="str">
        <f t="shared" si="1"/>
        <v/>
      </c>
      <c r="D58" t="str">
        <f>IF('Doc Load_Evaluatie 2'!$H$16=TRUE,"ja","nee")</f>
        <v>nee</v>
      </c>
      <c r="E58" t="s">
        <v>623</v>
      </c>
      <c r="F58" t="s">
        <v>640</v>
      </c>
      <c r="G58" s="79" t="s">
        <v>682</v>
      </c>
    </row>
    <row r="59" spans="1:8" x14ac:dyDescent="0.3">
      <c r="A59" s="77" t="s">
        <v>679</v>
      </c>
      <c r="B59" t="s">
        <v>672</v>
      </c>
      <c r="C59" t="str">
        <f t="shared" si="1"/>
        <v/>
      </c>
      <c r="D59" t="str">
        <f>IF('Doc Load_Evaluatie 2'!$H$17=TRUE,"ja","nee")</f>
        <v>nee</v>
      </c>
      <c r="E59" t="s">
        <v>624</v>
      </c>
      <c r="F59" t="s">
        <v>640</v>
      </c>
      <c r="G59" s="79" t="s">
        <v>682</v>
      </c>
    </row>
    <row r="60" spans="1:8" x14ac:dyDescent="0.3">
      <c r="A60" s="77" t="s">
        <v>679</v>
      </c>
      <c r="B60" t="s">
        <v>673</v>
      </c>
      <c r="C60" t="str">
        <f t="shared" si="1"/>
        <v/>
      </c>
      <c r="D60" t="str">
        <f>IF('Doc Load_Evaluatie 2'!$H$18=TRUE,"ja","nee")</f>
        <v>nee</v>
      </c>
      <c r="E60" t="s">
        <v>625</v>
      </c>
      <c r="F60" t="s">
        <v>640</v>
      </c>
      <c r="G60" s="79" t="s">
        <v>682</v>
      </c>
    </row>
    <row r="61" spans="1:8" x14ac:dyDescent="0.3">
      <c r="A61" s="77" t="s">
        <v>679</v>
      </c>
      <c r="B61" t="s">
        <v>674</v>
      </c>
      <c r="C61" t="str">
        <f t="shared" si="1"/>
        <v/>
      </c>
      <c r="D61" t="str">
        <f>IF('Doc Load_Evaluatie 2'!$H$61=TRUE,"50= van totaal wordt gedekt door hergebruik van water",IF('Doc Load_Evaluatie 2'!$H$62=TRUE,"35= van totaal wordt gedekt door hergebruik van water",IF('Doc Load_Evaluatie 2'!$H$63=TRUE,"20= van totaal wordt gedekt door hergebruik van water","")))</f>
        <v/>
      </c>
      <c r="E61" t="s">
        <v>615</v>
      </c>
      <c r="F61" t="s">
        <v>638</v>
      </c>
      <c r="G61" s="79" t="s">
        <v>682</v>
      </c>
    </row>
    <row r="62" spans="1:8" s="85" customFormat="1" x14ac:dyDescent="0.3">
      <c r="A62" s="84" t="s">
        <v>679</v>
      </c>
      <c r="B62" s="85" t="s">
        <v>675</v>
      </c>
      <c r="C62" t="str">
        <f t="shared" si="1"/>
        <v/>
      </c>
      <c r="D62" s="85" t="str">
        <f>IF('Doc Load_Evaluatie 2'!$H$66=TRUE,"ja","nee")</f>
        <v>nee</v>
      </c>
      <c r="E62" s="85" t="s">
        <v>616</v>
      </c>
      <c r="F62" s="85" t="s">
        <v>639</v>
      </c>
      <c r="G62" s="86" t="s">
        <v>682</v>
      </c>
      <c r="H62" s="84"/>
    </row>
    <row r="63" spans="1:8" x14ac:dyDescent="0.3">
      <c r="A63" s="77" t="s">
        <v>680</v>
      </c>
      <c r="B63" t="s">
        <v>646</v>
      </c>
      <c r="C63" t="str">
        <f>IF($D$65=0,"",_xlfn.CONCAT(A63,B63))</f>
        <v/>
      </c>
      <c r="D63" s="78">
        <f>'Bijlage3_Evaluatie 3'!G251</f>
        <v>0</v>
      </c>
      <c r="E63" t="s">
        <v>595</v>
      </c>
      <c r="F63" t="s">
        <v>637</v>
      </c>
      <c r="G63" s="79" t="s">
        <v>683</v>
      </c>
    </row>
    <row r="64" spans="1:8" x14ac:dyDescent="0.3">
      <c r="A64" s="77" t="s">
        <v>680</v>
      </c>
      <c r="B64" t="s">
        <v>647</v>
      </c>
      <c r="C64" t="str">
        <f t="shared" ref="C64:C92" si="2">IF($D$65=0,"",_xlfn.CONCAT(A64,B64))</f>
        <v/>
      </c>
      <c r="D64" s="78">
        <f>'Bijlage3_Evaluatie 3'!G250</f>
        <v>0</v>
      </c>
      <c r="E64" t="s">
        <v>596</v>
      </c>
      <c r="F64" t="s">
        <v>637</v>
      </c>
      <c r="G64" s="79" t="s">
        <v>683</v>
      </c>
    </row>
    <row r="65" spans="1:7" x14ac:dyDescent="0.3">
      <c r="A65" s="77" t="s">
        <v>680</v>
      </c>
      <c r="B65" t="s">
        <v>648</v>
      </c>
      <c r="C65" t="str">
        <f t="shared" si="2"/>
        <v/>
      </c>
      <c r="D65">
        <f>'Bijlage3_Evaluatie 3'!G255</f>
        <v>0</v>
      </c>
      <c r="E65" t="s">
        <v>597</v>
      </c>
      <c r="F65" t="s">
        <v>637</v>
      </c>
      <c r="G65" s="79" t="s">
        <v>683</v>
      </c>
    </row>
    <row r="66" spans="1:7" x14ac:dyDescent="0.3">
      <c r="A66" s="77" t="s">
        <v>680</v>
      </c>
      <c r="B66" t="s">
        <v>649</v>
      </c>
      <c r="C66" t="str">
        <f t="shared" si="2"/>
        <v/>
      </c>
      <c r="D66" t="str">
        <f>IF(OR('Doc Load_Evaluatie 3'!$H$3=TRUE,'Doc Load_Evaluatie 3'!$H$6=TRUE),"niet-overstromingsgebied",IF(OR('Doc Load_Evaluatie 3'!$H$4=TRUE,$H$7=TRUE),"mogelijk overstromingsgebied",IF(OR('Doc Load_Evaluatie 3'!$H$5=TRUE,'Doc Load_Evaluatie 3'!$H$8=TRUE),"effectief overstromingsgebied","")))</f>
        <v/>
      </c>
      <c r="E66" t="s">
        <v>598</v>
      </c>
      <c r="F66" t="s">
        <v>638</v>
      </c>
      <c r="G66" s="79" t="s">
        <v>683</v>
      </c>
    </row>
    <row r="67" spans="1:7" x14ac:dyDescent="0.3">
      <c r="A67" s="77" t="s">
        <v>680</v>
      </c>
      <c r="B67" t="s">
        <v>650</v>
      </c>
      <c r="C67" t="str">
        <f t="shared" si="2"/>
        <v/>
      </c>
      <c r="D67" t="str">
        <f>IF('Doc Load_Evaluatie 3'!$H$11=TRUE,"≤ 40 μg/m³",IF('Doc Load_Evaluatie 3'!$H$10=TRUE,"≤ 30 μg/m³",IF('Doc Load_Evaluatie 3'!$H$9=TRUE,"≤ 20 μg/m³","")))</f>
        <v/>
      </c>
      <c r="E67" t="s">
        <v>599</v>
      </c>
      <c r="F67" t="s">
        <v>638</v>
      </c>
      <c r="G67" s="79" t="s">
        <v>683</v>
      </c>
    </row>
    <row r="68" spans="1:7" x14ac:dyDescent="0.3">
      <c r="A68" s="77" t="s">
        <v>680</v>
      </c>
      <c r="B68" t="s">
        <v>651</v>
      </c>
      <c r="C68" t="str">
        <f t="shared" si="2"/>
        <v/>
      </c>
      <c r="D68" t="str">
        <f>IF('Doc Load_Evaluatie 3'!$H$21=TRUE,"optie 1",IF('Doc Load_Evaluatie 3'!$H$25=TRUE,"optie 2",""))</f>
        <v/>
      </c>
      <c r="E68" t="s">
        <v>600</v>
      </c>
      <c r="F68" t="s">
        <v>638</v>
      </c>
      <c r="G68" s="79" t="s">
        <v>683</v>
      </c>
    </row>
    <row r="69" spans="1:7" x14ac:dyDescent="0.3">
      <c r="A69" s="77" t="s">
        <v>680</v>
      </c>
      <c r="B69" t="s">
        <v>652</v>
      </c>
      <c r="C69" t="str">
        <f t="shared" si="2"/>
        <v/>
      </c>
      <c r="D69" t="str">
        <f>IF('Doc Load_Evaluatie 3'!$H$19=TRUE,"Adaptief",IF('Doc Load_Evaluatie 3'!$H$20=TRUE,"Niet-adaptief",""))</f>
        <v/>
      </c>
      <c r="E69" t="s">
        <v>601</v>
      </c>
      <c r="F69" t="s">
        <v>638</v>
      </c>
      <c r="G69" s="79" t="s">
        <v>683</v>
      </c>
    </row>
    <row r="70" spans="1:7" x14ac:dyDescent="0.3">
      <c r="A70" s="77" t="s">
        <v>680</v>
      </c>
      <c r="B70" t="s">
        <v>653</v>
      </c>
      <c r="C70" t="str">
        <f t="shared" si="2"/>
        <v/>
      </c>
      <c r="D70" t="str">
        <f>IF('Doc Load_Evaluatie 3'!$H$21=TRUE,_xlfn.TEXTJOIN(", ",TRUE,IF('Doc Load_Evaluatie 3'!$H$22="Kies een item.","",'Doc Load_Evaluatie 3'!$H$22),IF('Doc Load_Evaluatie 3'!$H$23="Kies een item.","",'Doc Load_Evaluatie 3'!$H$23),IF('Doc Load_Evaluatie 3'!$H$24="Kies een item.","",'Doc Load_Evaluatie 3'!$H$24)),IF('Doc Load_Evaluatie 3'!$H$25=TRUE,_xlfn.TEXTJOIN(", ",TRUE,IF('Doc Load_Evaluatie 3'!$H$26="Kies een item.","",'Doc Load_Evaluatie 3'!$H$26),IF('Doc Load_Evaluatie 3'!$H$27="Kies een item.","",'Doc Load_Evaluatie 3'!$H$27),IF('Doc Load_Evaluatie 3'!$H$28="Kies een item.","",'Doc Load_Evaluatie 3'!$H$28)),""))</f>
        <v/>
      </c>
      <c r="E70" t="s">
        <v>602</v>
      </c>
      <c r="F70" t="s">
        <v>638</v>
      </c>
      <c r="G70" s="79" t="s">
        <v>683</v>
      </c>
    </row>
    <row r="71" spans="1:7" x14ac:dyDescent="0.3">
      <c r="A71" s="77" t="s">
        <v>680</v>
      </c>
      <c r="B71" t="s">
        <v>654</v>
      </c>
      <c r="C71" t="str">
        <f t="shared" si="2"/>
        <v/>
      </c>
      <c r="D71" t="str">
        <f>IF('Doc Load_Evaluatie 3'!$H$29=TRUE,"ja","nee")</f>
        <v>nee</v>
      </c>
      <c r="E71" t="s">
        <v>603</v>
      </c>
      <c r="F71" t="s">
        <v>639</v>
      </c>
      <c r="G71" s="79" t="s">
        <v>683</v>
      </c>
    </row>
    <row r="72" spans="1:7" x14ac:dyDescent="0.3">
      <c r="A72" s="77" t="s">
        <v>680</v>
      </c>
      <c r="B72" t="s">
        <v>655</v>
      </c>
      <c r="C72" t="str">
        <f t="shared" si="2"/>
        <v/>
      </c>
      <c r="D72" t="str">
        <f>IF('Doc Load_Evaluatie 3'!$H$30=TRUE,"Validatie door een onafhankelijk toegankelijkheidsadviseur in fase definitief ontwerp en eindcontrole bij voorlopige oplevering. + Uitstekend in de checklist",IF('Doc Load_Evaluatie 3'!$H$31=TRUE,"Validatie door een onafhankelijk toegankelijkheidsadviseur bij voorlopige oplevering (eindcontrole). + Beter in de checklist",IF('Doc Load_Evaluatie 3'!$H$32=TRUE,"zelfevaluatie. Er is geen onafhankelijke controle over de correcte toepassing van de principes van integrale toegankelijkheid of van de checklist SOC3. + Beter in de checklist","")))</f>
        <v/>
      </c>
      <c r="E72" t="s">
        <v>604</v>
      </c>
      <c r="F72" t="s">
        <v>638</v>
      </c>
      <c r="G72" s="79" t="s">
        <v>683</v>
      </c>
    </row>
    <row r="73" spans="1:7" x14ac:dyDescent="0.3">
      <c r="A73" s="77" t="s">
        <v>680</v>
      </c>
      <c r="B73" t="s">
        <v>656</v>
      </c>
      <c r="C73" t="str">
        <f t="shared" si="2"/>
        <v/>
      </c>
      <c r="D73" t="str">
        <f>IF('Doc Load_Evaluatie 3'!$H$33=TRUE,"ja","nee")</f>
        <v>nee</v>
      </c>
      <c r="E73" t="s">
        <v>605</v>
      </c>
      <c r="F73" t="s">
        <v>639</v>
      </c>
      <c r="G73" s="79" t="s">
        <v>683</v>
      </c>
    </row>
    <row r="74" spans="1:7" x14ac:dyDescent="0.3">
      <c r="A74" s="77" t="s">
        <v>680</v>
      </c>
      <c r="B74" t="s">
        <v>657</v>
      </c>
      <c r="C74" t="str">
        <f t="shared" si="2"/>
        <v/>
      </c>
      <c r="D74" t="str">
        <f>IF('Doc Load_Evaluatie 3'!$H$35=TRUE,"ja","nee")</f>
        <v>nee</v>
      </c>
      <c r="E74" t="s">
        <v>606</v>
      </c>
      <c r="F74" t="s">
        <v>639</v>
      </c>
      <c r="G74" s="79" t="s">
        <v>683</v>
      </c>
    </row>
    <row r="75" spans="1:7" x14ac:dyDescent="0.3">
      <c r="A75" s="77" t="s">
        <v>680</v>
      </c>
      <c r="B75" t="s">
        <v>658</v>
      </c>
      <c r="C75" t="str">
        <f t="shared" si="2"/>
        <v/>
      </c>
      <c r="D75" t="str">
        <f>IF(NOT('Doc Load_Evaluatie 3'!$H$36="Klik of tik om tekst in te voeren."),'Doc Load_Evaluatie 3'!$H$36,IF(NOT('Doc Load_Evaluatie 3'!$H$37="klik of tik om tekst in te voeren."),'Doc Load_Evaluatie 3'!$H$37,""))</f>
        <v/>
      </c>
      <c r="E75" t="s">
        <v>607</v>
      </c>
      <c r="F75" t="s">
        <v>638</v>
      </c>
      <c r="G75" s="79" t="s">
        <v>683</v>
      </c>
    </row>
    <row r="76" spans="1:7" x14ac:dyDescent="0.3">
      <c r="A76" s="77" t="s">
        <v>680</v>
      </c>
      <c r="B76" t="s">
        <v>659</v>
      </c>
      <c r="C76" t="str">
        <f t="shared" si="2"/>
        <v/>
      </c>
      <c r="D76" t="str">
        <f>IF('Doc Load_Evaluatie 3'!$H$50=TRUE,"&gt;25=",IF('Doc Load_Evaluatie 3'!$H$51=TRUE,"&lt;25=",IF('Doc Load_Evaluatie 3'!$H$52=TRUE,"&lt;13=",IF('Doc Load_Evaluatie 3'!$H$53=TRUE,"&gt;35=",IF('Doc Load_Evaluatie 3'!$H$54=TRUE,"&gt;50=",IF('Doc Load_Evaluatie 3'!$H$55=TRUE,"&gt;75=","0"))))))</f>
        <v>0</v>
      </c>
      <c r="E76" t="s">
        <v>608</v>
      </c>
      <c r="F76" t="s">
        <v>638</v>
      </c>
      <c r="G76" s="79" t="s">
        <v>683</v>
      </c>
    </row>
    <row r="77" spans="1:7" x14ac:dyDescent="0.3">
      <c r="A77" s="77" t="s">
        <v>680</v>
      </c>
      <c r="B77" t="s">
        <v>660</v>
      </c>
      <c r="C77" t="str">
        <f t="shared" si="2"/>
        <v/>
      </c>
      <c r="D77" t="str">
        <f>_xlfn.TEXTJOIN(", ",TRUE,IF('Doc Load_Evaluatie 3'!$H$39=TRUE,'Doc Load_Evaluatie 3'!$H$38,""),IF('Doc Load_Evaluatie 3'!$H$41=TRUE,'Doc Load_Evaluatie 3'!$H$40,""),IF('Doc Load_Evaluatie 3'!H103=TRUE,'Doc Load_Evaluatie 3'!$H$42,""),IF('Doc Load_Evaluatie 3'!$H$45=TRUE,'Doc Load_Evaluatie 3'!$H$44,""),IF('Doc Load_Evaluatie 3'!$H$47=TRUE,'Doc Load_Evaluatie 3'!$H$46,""),IF('Doc Load_Evaluatie 3'!$H$49=TRUE,'Doc Load_Evaluatie 3'!$H$48,""))</f>
        <v>Klik of tik om tekst in te voeren.</v>
      </c>
      <c r="E77" t="s">
        <v>609</v>
      </c>
      <c r="F77" t="s">
        <v>638</v>
      </c>
      <c r="G77" s="79" t="s">
        <v>683</v>
      </c>
    </row>
    <row r="78" spans="1:7" x14ac:dyDescent="0.3">
      <c r="A78" s="77" t="s">
        <v>680</v>
      </c>
      <c r="B78" t="s">
        <v>661</v>
      </c>
      <c r="C78" t="str">
        <f t="shared" si="2"/>
        <v/>
      </c>
      <c r="D78" t="str">
        <f>IF('Doc Load_Evaluatie 3'!$H$64=TRUE,"ja","nee")</f>
        <v>nee</v>
      </c>
      <c r="E78" t="s">
        <v>611</v>
      </c>
      <c r="F78" t="s">
        <v>639</v>
      </c>
      <c r="G78" s="79" t="s">
        <v>683</v>
      </c>
    </row>
    <row r="79" spans="1:7" x14ac:dyDescent="0.3">
      <c r="A79" s="77" t="s">
        <v>680</v>
      </c>
      <c r="B79" t="s">
        <v>662</v>
      </c>
      <c r="C79" t="str">
        <f t="shared" si="2"/>
        <v/>
      </c>
      <c r="D79" t="str">
        <f>IF('Doc Load_Evaluatie 3'!$H$64=TRUE,H116,"")</f>
        <v/>
      </c>
      <c r="E79" t="s">
        <v>610</v>
      </c>
      <c r="F79" t="s">
        <v>638</v>
      </c>
      <c r="G79" s="79" t="s">
        <v>683</v>
      </c>
    </row>
    <row r="80" spans="1:7" x14ac:dyDescent="0.3">
      <c r="A80" s="77" t="s">
        <v>680</v>
      </c>
      <c r="B80" t="s">
        <v>663</v>
      </c>
      <c r="C80" t="str">
        <f t="shared" si="2"/>
        <v/>
      </c>
      <c r="D80" t="e">
        <f>_xlfn.TEXTJOIN(", ",FALSE,'Doc Load_Evaluatie 3'!$H$58,IF('Doc Load_Evaluatie 3'!$H$59="Kies een item.","",'Doc Load_Evaluatie 3'!$H$59))</f>
        <v>#N/A</v>
      </c>
      <c r="E80" t="s">
        <v>612</v>
      </c>
      <c r="F80" t="s">
        <v>638</v>
      </c>
      <c r="G80" s="79" t="s">
        <v>683</v>
      </c>
    </row>
    <row r="81" spans="1:8" x14ac:dyDescent="0.3">
      <c r="A81" s="77" t="s">
        <v>680</v>
      </c>
      <c r="B81" t="s">
        <v>664</v>
      </c>
      <c r="C81" t="str">
        <f t="shared" si="2"/>
        <v/>
      </c>
      <c r="D81" t="e">
        <f>_xlfn.TEXTJOIN(",",FALSE,IF('Doc Load_Evaluatie 3'!$H$56="Kies een item.","",'Doc Load_Evaluatie 3'!$H$56),IF('Doc Load_Evaluatie 3'!$H$57="Kies een item.","",'Doc Load_Evaluatie 3'!$H$57))</f>
        <v>#N/A</v>
      </c>
      <c r="E81" t="s">
        <v>613</v>
      </c>
      <c r="F81" t="s">
        <v>638</v>
      </c>
      <c r="G81" s="79" t="s">
        <v>683</v>
      </c>
    </row>
    <row r="82" spans="1:8" x14ac:dyDescent="0.3">
      <c r="A82" s="77" t="s">
        <v>680</v>
      </c>
      <c r="B82" t="s">
        <v>665</v>
      </c>
      <c r="C82" t="str">
        <f t="shared" si="2"/>
        <v/>
      </c>
      <c r="D82" t="str">
        <f>IF(COUNTIF('Doc Load_Evaluatie 3'!$H$67:$H$72,NOT("Kies een item."))&gt;0,"ja","nee")</f>
        <v>nee</v>
      </c>
      <c r="E82" t="s">
        <v>643</v>
      </c>
      <c r="F82" t="s">
        <v>638</v>
      </c>
      <c r="G82" s="79" t="s">
        <v>683</v>
      </c>
    </row>
    <row r="83" spans="1:8" x14ac:dyDescent="0.3">
      <c r="A83" s="77" t="s">
        <v>680</v>
      </c>
      <c r="B83" t="s">
        <v>666</v>
      </c>
      <c r="C83" t="str">
        <f t="shared" si="2"/>
        <v/>
      </c>
      <c r="D83">
        <f>COUNTIF('Doc Load_Evaluatie 3'!$H$67:$H$72,NOT("Kies een item."))</f>
        <v>0</v>
      </c>
      <c r="E83" t="s">
        <v>644</v>
      </c>
      <c r="F83" t="s">
        <v>638</v>
      </c>
      <c r="G83" s="79" t="s">
        <v>683</v>
      </c>
    </row>
    <row r="84" spans="1:8" x14ac:dyDescent="0.3">
      <c r="A84" s="77" t="s">
        <v>680</v>
      </c>
      <c r="B84" t="s">
        <v>667</v>
      </c>
      <c r="C84" t="str">
        <f t="shared" si="2"/>
        <v/>
      </c>
      <c r="D84" t="str">
        <f>IF('Doc Load_Evaluatie 3'!$H$12=TRUE,"ja","nee")</f>
        <v>nee</v>
      </c>
      <c r="E84" t="s">
        <v>614</v>
      </c>
      <c r="F84" t="s">
        <v>640</v>
      </c>
      <c r="G84" s="79" t="s">
        <v>683</v>
      </c>
    </row>
    <row r="85" spans="1:8" x14ac:dyDescent="0.3">
      <c r="A85" s="77" t="s">
        <v>680</v>
      </c>
      <c r="B85" t="s">
        <v>668</v>
      </c>
      <c r="C85" t="str">
        <f t="shared" si="2"/>
        <v/>
      </c>
      <c r="D85" t="str">
        <f>IF('Doc Load_Evaluatie 3'!$H$13=TRUE,"ja","nee")</f>
        <v>nee</v>
      </c>
      <c r="E85" t="s">
        <v>620</v>
      </c>
      <c r="F85" t="s">
        <v>640</v>
      </c>
      <c r="G85" s="79" t="s">
        <v>683</v>
      </c>
    </row>
    <row r="86" spans="1:8" x14ac:dyDescent="0.3">
      <c r="A86" s="77" t="s">
        <v>680</v>
      </c>
      <c r="B86" t="s">
        <v>669</v>
      </c>
      <c r="C86" t="str">
        <f t="shared" si="2"/>
        <v/>
      </c>
      <c r="D86" t="str">
        <f>IF('Doc Load_Evaluatie 3'!$H$14=TRUE,"ja","nee")</f>
        <v>nee</v>
      </c>
      <c r="E86" t="s">
        <v>621</v>
      </c>
      <c r="F86" t="s">
        <v>640</v>
      </c>
      <c r="G86" s="79" t="s">
        <v>683</v>
      </c>
    </row>
    <row r="87" spans="1:8" x14ac:dyDescent="0.3">
      <c r="A87" s="77" t="s">
        <v>680</v>
      </c>
      <c r="B87" t="s">
        <v>670</v>
      </c>
      <c r="C87" t="str">
        <f t="shared" si="2"/>
        <v/>
      </c>
      <c r="D87" t="str">
        <f>IF('Doc Load_Evaluatie 3'!$H$15=TRUE,"ja","nee")</f>
        <v>nee</v>
      </c>
      <c r="E87" t="s">
        <v>622</v>
      </c>
      <c r="F87" t="s">
        <v>640</v>
      </c>
      <c r="G87" s="79" t="s">
        <v>683</v>
      </c>
    </row>
    <row r="88" spans="1:8" x14ac:dyDescent="0.3">
      <c r="A88" s="77" t="s">
        <v>680</v>
      </c>
      <c r="B88" t="s">
        <v>671</v>
      </c>
      <c r="C88" t="str">
        <f t="shared" si="2"/>
        <v/>
      </c>
      <c r="D88" t="str">
        <f>IF('Doc Load_Evaluatie 3'!$H$16=TRUE,"ja","nee")</f>
        <v>nee</v>
      </c>
      <c r="E88" t="s">
        <v>623</v>
      </c>
      <c r="F88" t="s">
        <v>640</v>
      </c>
      <c r="G88" s="79" t="s">
        <v>683</v>
      </c>
    </row>
    <row r="89" spans="1:8" x14ac:dyDescent="0.3">
      <c r="A89" s="77" t="s">
        <v>680</v>
      </c>
      <c r="B89" t="s">
        <v>672</v>
      </c>
      <c r="C89" t="str">
        <f t="shared" si="2"/>
        <v/>
      </c>
      <c r="D89" t="str">
        <f>IF('Doc Load_Evaluatie 3'!$H$17=TRUE,"ja","nee")</f>
        <v>nee</v>
      </c>
      <c r="E89" t="s">
        <v>624</v>
      </c>
      <c r="F89" t="s">
        <v>640</v>
      </c>
      <c r="G89" s="79" t="s">
        <v>683</v>
      </c>
    </row>
    <row r="90" spans="1:8" x14ac:dyDescent="0.3">
      <c r="A90" s="77" t="s">
        <v>680</v>
      </c>
      <c r="B90" t="s">
        <v>673</v>
      </c>
      <c r="C90" t="str">
        <f t="shared" si="2"/>
        <v/>
      </c>
      <c r="D90" t="str">
        <f>IF('Doc Load_Evaluatie 3'!$H$18=TRUE,"ja","nee")</f>
        <v>nee</v>
      </c>
      <c r="E90" t="s">
        <v>625</v>
      </c>
      <c r="F90" t="s">
        <v>640</v>
      </c>
      <c r="G90" s="79" t="s">
        <v>683</v>
      </c>
    </row>
    <row r="91" spans="1:8" x14ac:dyDescent="0.3">
      <c r="A91" s="77" t="s">
        <v>680</v>
      </c>
      <c r="B91" t="s">
        <v>674</v>
      </c>
      <c r="C91" t="str">
        <f t="shared" si="2"/>
        <v/>
      </c>
      <c r="D91" t="str">
        <f>IF('Doc Load_Evaluatie 3'!$H$61=TRUE,"50= van totaal wordt gedekt door hergebruik van water",IF('Doc Load_Evaluatie 3'!$H$62=TRUE,"35= van totaal wordt gedekt door hergebruik van water",IF('Doc Load_Evaluatie 3'!$H$63=TRUE,"20= van totaal wordt gedekt door hergebruik van water","")))</f>
        <v/>
      </c>
      <c r="E91" t="s">
        <v>615</v>
      </c>
      <c r="F91" t="s">
        <v>638</v>
      </c>
      <c r="G91" s="79" t="s">
        <v>683</v>
      </c>
    </row>
    <row r="92" spans="1:8" s="85" customFormat="1" x14ac:dyDescent="0.3">
      <c r="A92" s="84" t="s">
        <v>680</v>
      </c>
      <c r="B92" s="85" t="s">
        <v>675</v>
      </c>
      <c r="C92" t="str">
        <f t="shared" si="2"/>
        <v/>
      </c>
      <c r="D92" s="85" t="str">
        <f>IF('Doc Load_Evaluatie 3'!$H$66=TRUE,"ja","nee")</f>
        <v>nee</v>
      </c>
      <c r="E92" s="85" t="s">
        <v>616</v>
      </c>
      <c r="F92" s="85" t="s">
        <v>639</v>
      </c>
      <c r="G92" s="86" t="s">
        <v>683</v>
      </c>
      <c r="H92" s="84"/>
    </row>
  </sheetData>
  <phoneticPr fontId="11" type="noConversion"/>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B9EC1-DE34-4DE7-996C-77641BD9FF52}">
  <sheetPr codeName="Blad6"/>
  <dimension ref="A1:CM325"/>
  <sheetViews>
    <sheetView topLeftCell="CC1" workbookViewId="0">
      <selection activeCell="CN2" sqref="CN2"/>
    </sheetView>
  </sheetViews>
  <sheetFormatPr defaultRowHeight="14.4" x14ac:dyDescent="0.3"/>
  <sheetData>
    <row r="1" spans="1:91" s="81" customFormat="1" x14ac:dyDescent="0.3">
      <c r="A1" s="81" t="str">
        <f>'Upload AXI - CONF'!C2</f>
        <v>Dossier.Reference</v>
      </c>
      <c r="B1" s="81" t="str">
        <f>'Upload AXI - CONF'!C3</f>
        <v>object.DZAV.FlexDZ001</v>
      </c>
      <c r="C1" s="81" t="str">
        <f>'Upload AXI - CONF'!C4</f>
        <v>object.DZAV.FlexDZ002</v>
      </c>
      <c r="D1" s="81" t="str">
        <f>'Upload AXI - CONF'!C5</f>
        <v>object.DZAV.FlexDZ003</v>
      </c>
      <c r="E1" s="81" t="str">
        <f>'Upload AXI - CONF'!C6</f>
        <v>object.DZAV.FlexDZ004</v>
      </c>
      <c r="F1" s="81" t="str">
        <f>'Upload AXI - CONF'!C7</f>
        <v>object.DZAV.FlexDZ005</v>
      </c>
      <c r="G1" s="81" t="str">
        <f>'Upload AXI - CONF'!C8</f>
        <v>object.DZAV.FlexDZ013</v>
      </c>
      <c r="H1" s="81" t="str">
        <f>'Upload AXI - CONF'!C9</f>
        <v>object.DZAV.FlexDZ014</v>
      </c>
      <c r="I1" s="81" t="str">
        <f>'Upload AXI - CONF'!C10</f>
        <v>object.DZAV.FlexDZ015</v>
      </c>
      <c r="J1" s="81" t="str">
        <f>'Upload AXI - CONF'!C11</f>
        <v>object.DZAV.FlexDZ018</v>
      </c>
      <c r="K1" s="81" t="str">
        <f>'Upload AXI - CONF'!C12</f>
        <v>object.DZAV.FlexDZ019</v>
      </c>
      <c r="L1" s="81" t="str">
        <f>'Upload AXI - CONF'!C13</f>
        <v>object.DZAV.FlexDZ020</v>
      </c>
      <c r="M1" s="81" t="str">
        <f>'Upload AXI - CONF'!C14</f>
        <v>object.DZAV.FlexDZ021</v>
      </c>
      <c r="N1" s="81" t="str">
        <f>'Upload AXI - CONF'!C15</f>
        <v>object.DZAV.FlexDZ022</v>
      </c>
      <c r="O1" s="81" t="str">
        <f>'Upload AXI - CONF'!C16</f>
        <v>object.DZAV.FlexDZ023</v>
      </c>
      <c r="P1" s="81" t="str">
        <f>'Upload AXI - CONF'!C17</f>
        <v>object.DZAV.FlexDZ024</v>
      </c>
      <c r="Q1" s="81" t="str">
        <f>'Upload AXI - CONF'!C18</f>
        <v>object.DZAV.FlexDZ027</v>
      </c>
      <c r="R1" s="81" t="str">
        <f>'Upload AXI - CONF'!C19</f>
        <v>object.DZAV.FlexDZ028</v>
      </c>
      <c r="S1" s="81" t="str">
        <f>'Upload AXI - CONF'!C20</f>
        <v>object.DZAV.FlexDZ016</v>
      </c>
      <c r="T1" s="81" t="str">
        <f>'Upload AXI - CONF'!C21</f>
        <v>object.DZAV.FlexDZ017</v>
      </c>
      <c r="U1" s="81" t="str">
        <f>'Upload AXI - CONF'!C22</f>
        <v>object.DZAV.FlexDZ029</v>
      </c>
      <c r="V1" s="81" t="str">
        <f>'Upload AXI - CONF'!C23</f>
        <v>object.DZAV.FlexDZ030</v>
      </c>
      <c r="W1" s="81" t="str">
        <f>'Upload AXI - CONF'!C24</f>
        <v>object.DZAV.FlexDZ006</v>
      </c>
      <c r="X1" s="81" t="str">
        <f>'Upload AXI - CONF'!C25</f>
        <v>object.DZAV.FlexDZ007</v>
      </c>
      <c r="Y1" s="81" t="str">
        <f>'Upload AXI - CONF'!C26</f>
        <v>object.DZAV.FlexDZ008</v>
      </c>
      <c r="Z1" s="81" t="str">
        <f>'Upload AXI - CONF'!C27</f>
        <v>object.DZAV.FlexDZ009</v>
      </c>
      <c r="AA1" s="81" t="str">
        <f>'Upload AXI - CONF'!C28</f>
        <v>object.DZAV.FlexDZ010</v>
      </c>
      <c r="AB1" s="81" t="str">
        <f>'Upload AXI - CONF'!C29</f>
        <v>object.DZAV.FlexDZ011</v>
      </c>
      <c r="AC1" s="81" t="str">
        <f>'Upload AXI - CONF'!C30</f>
        <v>object.DZAV.FlexDZ012</v>
      </c>
      <c r="AD1" s="81" t="str">
        <f>'Upload AXI - CONF'!C31</f>
        <v>object.DZAV.FlexDZ026</v>
      </c>
      <c r="AE1" s="81" t="str">
        <f>'Upload AXI - CONF'!C32</f>
        <v>object.DZAV.FlexDZ025</v>
      </c>
      <c r="AF1" s="81" t="str">
        <f>'Upload AXI - CONF'!C33</f>
        <v/>
      </c>
      <c r="AG1" s="81" t="str">
        <f>'Upload AXI - CONF'!C34</f>
        <v/>
      </c>
      <c r="AH1" s="81" t="str">
        <f>'Upload AXI - CONF'!C35</f>
        <v/>
      </c>
      <c r="AI1" s="81" t="str">
        <f>'Upload AXI - CONF'!C36</f>
        <v/>
      </c>
      <c r="AJ1" s="81" t="str">
        <f>'Upload AXI - CONF'!C37</f>
        <v/>
      </c>
      <c r="AK1" s="81" t="str">
        <f>'Upload AXI - CONF'!C38</f>
        <v/>
      </c>
      <c r="AL1" s="81" t="str">
        <f>'Upload AXI - CONF'!C39</f>
        <v/>
      </c>
      <c r="AM1" s="81" t="str">
        <f>'Upload AXI - CONF'!C40</f>
        <v/>
      </c>
      <c r="AN1" s="81" t="str">
        <f>'Upload AXI - CONF'!C41</f>
        <v/>
      </c>
      <c r="AO1" s="81" t="str">
        <f>'Upload AXI - CONF'!C42</f>
        <v/>
      </c>
      <c r="AP1" s="81" t="str">
        <f>'Upload AXI - CONF'!C43</f>
        <v/>
      </c>
      <c r="AQ1" s="81" t="str">
        <f>'Upload AXI - CONF'!C44</f>
        <v/>
      </c>
      <c r="AR1" s="81" t="str">
        <f>'Upload AXI - CONF'!C45</f>
        <v/>
      </c>
      <c r="AS1" s="81" t="str">
        <f>'Upload AXI - CONF'!C46</f>
        <v/>
      </c>
      <c r="AT1" s="81" t="str">
        <f>'Upload AXI - CONF'!C47</f>
        <v/>
      </c>
      <c r="AU1" s="81" t="str">
        <f>'Upload AXI - CONF'!C48</f>
        <v/>
      </c>
      <c r="AV1" s="81" t="str">
        <f>'Upload AXI - CONF'!C49</f>
        <v/>
      </c>
      <c r="AW1" s="81" t="str">
        <f>'Upload AXI - CONF'!C50</f>
        <v/>
      </c>
      <c r="AX1" s="81" t="str">
        <f>'Upload AXI - CONF'!C51</f>
        <v/>
      </c>
      <c r="AY1" s="81" t="str">
        <f>'Upload AXI - CONF'!C52</f>
        <v/>
      </c>
      <c r="AZ1" s="81" t="str">
        <f>'Upload AXI - CONF'!C53</f>
        <v/>
      </c>
      <c r="BA1" s="81" t="str">
        <f>'Upload AXI - CONF'!C54</f>
        <v/>
      </c>
      <c r="BB1" s="81" t="str">
        <f>'Upload AXI - CONF'!C55</f>
        <v/>
      </c>
      <c r="BC1" s="81" t="str">
        <f>'Upload AXI - CONF'!C56</f>
        <v/>
      </c>
      <c r="BD1" s="81" t="str">
        <f>'Upload AXI - CONF'!C57</f>
        <v/>
      </c>
      <c r="BE1" s="81" t="str">
        <f>'Upload AXI - CONF'!C58</f>
        <v/>
      </c>
      <c r="BF1" s="81" t="str">
        <f>'Upload AXI - CONF'!C59</f>
        <v/>
      </c>
      <c r="BG1" s="81" t="str">
        <f>'Upload AXI - CONF'!C60</f>
        <v/>
      </c>
      <c r="BH1" s="81" t="str">
        <f>'Upload AXI - CONF'!C61</f>
        <v/>
      </c>
      <c r="BI1" s="81" t="str">
        <f>'Upload AXI - CONF'!C62</f>
        <v/>
      </c>
      <c r="BJ1" s="81" t="str">
        <f>'Upload AXI - CONF'!C63</f>
        <v/>
      </c>
      <c r="BK1" s="81" t="str">
        <f>'Upload AXI - CONF'!C64</f>
        <v/>
      </c>
      <c r="BL1" s="81" t="str">
        <f>'Upload AXI - CONF'!C65</f>
        <v/>
      </c>
      <c r="BM1" s="81" t="str">
        <f>'Upload AXI - CONF'!C66</f>
        <v/>
      </c>
      <c r="BN1" s="81" t="str">
        <f>'Upload AXI - CONF'!C67</f>
        <v/>
      </c>
      <c r="BO1" s="81" t="str">
        <f>'Upload AXI - CONF'!C68</f>
        <v/>
      </c>
      <c r="BP1" s="81" t="str">
        <f>'Upload AXI - CONF'!C69</f>
        <v/>
      </c>
      <c r="BQ1" s="81" t="str">
        <f>'Upload AXI - CONF'!C70</f>
        <v/>
      </c>
      <c r="BR1" s="81" t="str">
        <f>'Upload AXI - CONF'!C71</f>
        <v/>
      </c>
      <c r="BS1" s="81" t="str">
        <f>'Upload AXI - CONF'!C72</f>
        <v/>
      </c>
      <c r="BT1" s="81" t="str">
        <f>'Upload AXI - CONF'!C73</f>
        <v/>
      </c>
      <c r="BU1" s="81" t="str">
        <f>'Upload AXI - CONF'!C74</f>
        <v/>
      </c>
      <c r="BV1" s="81" t="str">
        <f>'Upload AXI - CONF'!C75</f>
        <v/>
      </c>
      <c r="BW1" s="81" t="str">
        <f>'Upload AXI - CONF'!C76</f>
        <v/>
      </c>
      <c r="BX1" s="81" t="str">
        <f>'Upload AXI - CONF'!C77</f>
        <v/>
      </c>
      <c r="BY1" s="81" t="str">
        <f>'Upload AXI - CONF'!C78</f>
        <v/>
      </c>
      <c r="BZ1" s="81" t="str">
        <f>'Upload AXI - CONF'!C79</f>
        <v/>
      </c>
      <c r="CA1" s="81" t="str">
        <f>'Upload AXI - CONF'!C80</f>
        <v/>
      </c>
      <c r="CB1" s="81" t="str">
        <f>'Upload AXI - CONF'!C81</f>
        <v/>
      </c>
      <c r="CC1" s="81" t="str">
        <f>'Upload AXI - CONF'!C82</f>
        <v/>
      </c>
      <c r="CD1" s="81" t="str">
        <f>'Upload AXI - CONF'!C83</f>
        <v/>
      </c>
      <c r="CE1" s="81" t="str">
        <f>'Upload AXI - CONF'!C84</f>
        <v/>
      </c>
      <c r="CF1" s="81" t="str">
        <f>'Upload AXI - CONF'!C85</f>
        <v/>
      </c>
      <c r="CG1" s="81" t="str">
        <f>'Upload AXI - CONF'!C86</f>
        <v/>
      </c>
      <c r="CH1" s="81" t="str">
        <f>'Upload AXI - CONF'!C87</f>
        <v/>
      </c>
      <c r="CI1" s="81" t="str">
        <f>'Upload AXI - CONF'!C88</f>
        <v/>
      </c>
      <c r="CJ1" s="81" t="str">
        <f>'Upload AXI - CONF'!C89</f>
        <v/>
      </c>
      <c r="CK1" s="81" t="str">
        <f>'Upload AXI - CONF'!C90</f>
        <v/>
      </c>
      <c r="CL1" s="81" t="str">
        <f>'Upload AXI - CONF'!C91</f>
        <v/>
      </c>
      <c r="CM1" s="81" t="str">
        <f>'Upload AXI - CONF'!C92</f>
        <v/>
      </c>
    </row>
    <row r="2" spans="1:91" s="81" customFormat="1" x14ac:dyDescent="0.3">
      <c r="A2" s="81">
        <f>'Upload AXI - CONF'!D2</f>
        <v>0</v>
      </c>
      <c r="B2" s="81">
        <f>'Upload AXI - CONF'!D3</f>
        <v>0</v>
      </c>
      <c r="C2" s="81">
        <f>'Upload AXI - CONF'!D4</f>
        <v>0</v>
      </c>
      <c r="D2" s="81">
        <f>'Upload AXI - CONF'!D5</f>
        <v>0</v>
      </c>
      <c r="E2" s="81" t="str">
        <f>'Upload AXI - CONF'!D6</f>
        <v/>
      </c>
      <c r="F2" s="81" t="str">
        <f>'Upload AXI - CONF'!D7</f>
        <v/>
      </c>
      <c r="G2" s="81" t="str">
        <f>'Upload AXI - CONF'!D8</f>
        <v/>
      </c>
      <c r="H2" s="81" t="str">
        <f>'Upload AXI - CONF'!D9</f>
        <v/>
      </c>
      <c r="I2" s="81" t="str">
        <f>'Upload AXI - CONF'!D10</f>
        <v/>
      </c>
      <c r="J2" s="81" t="str">
        <f>'Upload AXI - CONF'!D11</f>
        <v>nee</v>
      </c>
      <c r="K2" s="81" t="str">
        <f>'Upload AXI - CONF'!D12</f>
        <v/>
      </c>
      <c r="L2" s="81" t="str">
        <f>'Upload AXI - CONF'!D13</f>
        <v>nee</v>
      </c>
      <c r="M2" s="81" t="str">
        <f>'Upload AXI - CONF'!D14</f>
        <v>nee</v>
      </c>
      <c r="N2" s="81" t="str">
        <f>'Upload AXI - CONF'!D15</f>
        <v/>
      </c>
      <c r="O2" s="81" t="str">
        <f>'Upload AXI - CONF'!D16</f>
        <v>0</v>
      </c>
      <c r="P2" s="81" t="str">
        <f>'Upload AXI - CONF'!D17</f>
        <v>Kies een item.</v>
      </c>
      <c r="Q2" s="81" t="str">
        <f>'Upload AXI - CONF'!D18</f>
        <v>nee</v>
      </c>
      <c r="R2" s="81" t="str">
        <f>'Upload AXI - CONF'!D19</f>
        <v/>
      </c>
      <c r="S2" s="81" t="str">
        <f>'Upload AXI - CONF'!D20</f>
        <v xml:space="preserve">Kies een item., </v>
      </c>
      <c r="T2" s="81" t="str">
        <f>'Upload AXI - CONF'!D21</f>
        <v>,</v>
      </c>
      <c r="U2" s="81" t="str">
        <f>'Upload AXI - CONF'!D22</f>
        <v>nee</v>
      </c>
      <c r="V2" s="81">
        <f>'Upload AXI - CONF'!D23</f>
        <v>0</v>
      </c>
      <c r="W2" s="81" t="str">
        <f>'Upload AXI - CONF'!D24</f>
        <v>nee</v>
      </c>
      <c r="X2" s="81" t="str">
        <f>'Upload AXI - CONF'!D25</f>
        <v>nee</v>
      </c>
      <c r="Y2" s="81" t="str">
        <f>'Upload AXI - CONF'!D26</f>
        <v>nee</v>
      </c>
      <c r="Z2" s="81" t="str">
        <f>'Upload AXI - CONF'!D27</f>
        <v>nee</v>
      </c>
      <c r="AA2" s="81" t="str">
        <f>'Upload AXI - CONF'!D28</f>
        <v>nee</v>
      </c>
      <c r="AB2" s="81" t="str">
        <f>'Upload AXI - CONF'!D29</f>
        <v>nee</v>
      </c>
      <c r="AC2" s="81" t="str">
        <f>'Upload AXI - CONF'!D30</f>
        <v>nee</v>
      </c>
      <c r="AD2" s="81" t="str">
        <f>'Upload AXI - CONF'!D31</f>
        <v/>
      </c>
      <c r="AE2" s="81" t="str">
        <f>'Upload AXI - CONF'!D32</f>
        <v>nee</v>
      </c>
      <c r="AF2" s="81">
        <f>'Upload AXI - CONF'!D33</f>
        <v>0</v>
      </c>
      <c r="AG2" s="81">
        <f>'Upload AXI - CONF'!D34</f>
        <v>0</v>
      </c>
      <c r="AH2" s="81">
        <f>'Upload AXI - CONF'!D35</f>
        <v>0</v>
      </c>
      <c r="AI2" s="81" t="str">
        <f>'Upload AXI - CONF'!D36</f>
        <v/>
      </c>
      <c r="AJ2" s="81" t="str">
        <f>'Upload AXI - CONF'!D37</f>
        <v/>
      </c>
      <c r="AK2" s="81" t="str">
        <f>'Upload AXI - CONF'!D38</f>
        <v/>
      </c>
      <c r="AL2" s="81" t="str">
        <f>'Upload AXI - CONF'!D39</f>
        <v/>
      </c>
      <c r="AM2" s="81" t="str">
        <f>'Upload AXI - CONF'!D40</f>
        <v/>
      </c>
      <c r="AN2" s="81" t="str">
        <f>'Upload AXI - CONF'!D41</f>
        <v>nee</v>
      </c>
      <c r="AO2" s="81" t="str">
        <f>'Upload AXI - CONF'!D42</f>
        <v/>
      </c>
      <c r="AP2" s="81" t="str">
        <f>'Upload AXI - CONF'!D43</f>
        <v>nee</v>
      </c>
      <c r="AQ2" s="81" t="str">
        <f>'Upload AXI - CONF'!D44</f>
        <v>nee</v>
      </c>
      <c r="AR2" s="81" t="str">
        <f>'Upload AXI - CONF'!D45</f>
        <v/>
      </c>
      <c r="AS2" s="81" t="str">
        <f>'Upload AXI - CONF'!D46</f>
        <v>0</v>
      </c>
      <c r="AT2" s="81" t="str">
        <f>'Upload AXI - CONF'!D47</f>
        <v>Klik of tik om tekst in te voeren.</v>
      </c>
      <c r="AU2" s="81" t="str">
        <f>'Upload AXI - CONF'!D48</f>
        <v>nee</v>
      </c>
      <c r="AV2" s="81" t="str">
        <f>'Upload AXI - CONF'!D49</f>
        <v/>
      </c>
      <c r="AW2" s="81" t="e">
        <f>'Upload AXI - CONF'!D50</f>
        <v>#N/A</v>
      </c>
      <c r="AX2" s="81" t="e">
        <f>'Upload AXI - CONF'!D51</f>
        <v>#N/A</v>
      </c>
      <c r="AY2" s="81" t="str">
        <f>'Upload AXI - CONF'!D52</f>
        <v>nee</v>
      </c>
      <c r="AZ2" s="81">
        <f>'Upload AXI - CONF'!D53</f>
        <v>0</v>
      </c>
      <c r="BA2" s="81" t="str">
        <f>'Upload AXI - CONF'!D54</f>
        <v>nee</v>
      </c>
      <c r="BB2" s="81" t="str">
        <f>'Upload AXI - CONF'!D55</f>
        <v>nee</v>
      </c>
      <c r="BC2" s="81" t="str">
        <f>'Upload AXI - CONF'!D56</f>
        <v>nee</v>
      </c>
      <c r="BD2" s="81" t="str">
        <f>'Upload AXI - CONF'!D57</f>
        <v>nee</v>
      </c>
      <c r="BE2" s="81" t="str">
        <f>'Upload AXI - CONF'!D58</f>
        <v>nee</v>
      </c>
      <c r="BF2" s="81" t="str">
        <f>'Upload AXI - CONF'!D59</f>
        <v>nee</v>
      </c>
      <c r="BG2" s="81" t="str">
        <f>'Upload AXI - CONF'!D60</f>
        <v>nee</v>
      </c>
      <c r="BH2" s="81" t="str">
        <f>'Upload AXI - CONF'!D61</f>
        <v/>
      </c>
      <c r="BI2" s="81" t="str">
        <f>'Upload AXI - CONF'!D62</f>
        <v>nee</v>
      </c>
      <c r="BJ2" s="81">
        <f>'Upload AXI - CONF'!D63</f>
        <v>0</v>
      </c>
      <c r="BK2" s="81">
        <f>'Upload AXI - CONF'!D64</f>
        <v>0</v>
      </c>
      <c r="BL2" s="81">
        <f>'Upload AXI - CONF'!D65</f>
        <v>0</v>
      </c>
      <c r="BM2" s="81" t="str">
        <f>'Upload AXI - CONF'!D66</f>
        <v/>
      </c>
      <c r="BN2" s="81" t="str">
        <f>'Upload AXI - CONF'!D67</f>
        <v/>
      </c>
      <c r="BO2" s="81" t="str">
        <f>'Upload AXI - CONF'!D68</f>
        <v/>
      </c>
      <c r="BP2" s="81" t="str">
        <f>'Upload AXI - CONF'!D69</f>
        <v/>
      </c>
      <c r="BQ2" s="81" t="str">
        <f>'Upload AXI - CONF'!D70</f>
        <v/>
      </c>
      <c r="BR2" s="81" t="str">
        <f>'Upload AXI - CONF'!D71</f>
        <v>nee</v>
      </c>
      <c r="BS2" s="81" t="str">
        <f>'Upload AXI - CONF'!D72</f>
        <v/>
      </c>
      <c r="BT2" s="81" t="str">
        <f>'Upload AXI - CONF'!D73</f>
        <v>nee</v>
      </c>
      <c r="BU2" s="81" t="str">
        <f>'Upload AXI - CONF'!D74</f>
        <v>nee</v>
      </c>
      <c r="BV2" s="81" t="str">
        <f>'Upload AXI - CONF'!D75</f>
        <v/>
      </c>
      <c r="BW2" s="81" t="str">
        <f>'Upload AXI - CONF'!D76</f>
        <v>0</v>
      </c>
      <c r="BX2" s="81" t="str">
        <f>'Upload AXI - CONF'!D77</f>
        <v>Klik of tik om tekst in te voeren.</v>
      </c>
      <c r="BY2" s="81" t="str">
        <f>'Upload AXI - CONF'!D78</f>
        <v>nee</v>
      </c>
      <c r="BZ2" s="81" t="str">
        <f>'Upload AXI - CONF'!D79</f>
        <v/>
      </c>
      <c r="CA2" s="81" t="e">
        <f>'Upload AXI - CONF'!D80</f>
        <v>#N/A</v>
      </c>
      <c r="CB2" s="81" t="e">
        <f>'Upload AXI - CONF'!D81</f>
        <v>#N/A</v>
      </c>
      <c r="CC2" s="81" t="str">
        <f>'Upload AXI - CONF'!D82</f>
        <v>nee</v>
      </c>
      <c r="CD2" s="81">
        <f>'Upload AXI - CONF'!D83</f>
        <v>0</v>
      </c>
      <c r="CE2" s="81" t="str">
        <f>'Upload AXI - CONF'!D84</f>
        <v>nee</v>
      </c>
      <c r="CF2" s="81" t="str">
        <f>'Upload AXI - CONF'!D85</f>
        <v>nee</v>
      </c>
      <c r="CG2" s="81" t="str">
        <f>'Upload AXI - CONF'!D86</f>
        <v>nee</v>
      </c>
      <c r="CH2" s="81" t="str">
        <f>'Upload AXI - CONF'!D87</f>
        <v>nee</v>
      </c>
      <c r="CI2" s="81" t="str">
        <f>'Upload AXI - CONF'!D88</f>
        <v>nee</v>
      </c>
      <c r="CJ2" s="81" t="str">
        <f>'Upload AXI - CONF'!D89</f>
        <v>nee</v>
      </c>
      <c r="CK2" s="81" t="str">
        <f>'Upload AXI - CONF'!D90</f>
        <v>nee</v>
      </c>
      <c r="CL2" s="81" t="str">
        <f>'Upload AXI - CONF'!D91</f>
        <v/>
      </c>
      <c r="CM2" s="81" t="str">
        <f>'Upload AXI - CONF'!D92</f>
        <v>nee</v>
      </c>
    </row>
    <row r="8" spans="1:91" x14ac:dyDescent="0.3">
      <c r="A8" s="87"/>
      <c r="B8" s="87"/>
    </row>
    <row r="9" spans="1:91" x14ac:dyDescent="0.3">
      <c r="A9" s="87"/>
      <c r="B9" s="87"/>
    </row>
    <row r="10" spans="1:91" x14ac:dyDescent="0.3">
      <c r="A10" s="87"/>
      <c r="B10" s="87"/>
    </row>
    <row r="11" spans="1:91" x14ac:dyDescent="0.3">
      <c r="A11" s="87"/>
      <c r="B11" s="87"/>
    </row>
    <row r="12" spans="1:91" x14ac:dyDescent="0.3">
      <c r="A12" s="87"/>
      <c r="B12" s="87"/>
    </row>
    <row r="13" spans="1:91" x14ac:dyDescent="0.3">
      <c r="A13" s="87"/>
      <c r="B13" s="87"/>
    </row>
    <row r="14" spans="1:91" x14ac:dyDescent="0.3">
      <c r="A14" s="87"/>
      <c r="B14" s="87"/>
    </row>
    <row r="15" spans="1:91" x14ac:dyDescent="0.3">
      <c r="A15" s="87"/>
      <c r="B15" s="87"/>
    </row>
    <row r="16" spans="1:91" x14ac:dyDescent="0.3">
      <c r="A16" s="87"/>
      <c r="B16" s="87"/>
    </row>
    <row r="17" spans="1:2" x14ac:dyDescent="0.3">
      <c r="A17" s="87"/>
      <c r="B17" s="87"/>
    </row>
    <row r="18" spans="1:2" x14ac:dyDescent="0.3">
      <c r="A18" s="87"/>
      <c r="B18" s="87"/>
    </row>
    <row r="19" spans="1:2" x14ac:dyDescent="0.3">
      <c r="A19" s="87"/>
      <c r="B19" s="87"/>
    </row>
    <row r="20" spans="1:2" x14ac:dyDescent="0.3">
      <c r="A20" s="87"/>
      <c r="B20" s="87"/>
    </row>
    <row r="21" spans="1:2" x14ac:dyDescent="0.3">
      <c r="A21" s="87"/>
      <c r="B21" s="87"/>
    </row>
    <row r="22" spans="1:2" x14ac:dyDescent="0.3">
      <c r="A22" s="87"/>
      <c r="B22" s="87"/>
    </row>
    <row r="23" spans="1:2" x14ac:dyDescent="0.3">
      <c r="A23" s="87"/>
      <c r="B23" s="87"/>
    </row>
    <row r="24" spans="1:2" x14ac:dyDescent="0.3">
      <c r="A24" s="87"/>
      <c r="B24" s="87"/>
    </row>
    <row r="25" spans="1:2" x14ac:dyDescent="0.3">
      <c r="A25" s="87"/>
      <c r="B25" s="87"/>
    </row>
    <row r="26" spans="1:2" x14ac:dyDescent="0.3">
      <c r="A26" s="87"/>
      <c r="B26" s="87"/>
    </row>
    <row r="27" spans="1:2" x14ac:dyDescent="0.3">
      <c r="A27" s="87"/>
      <c r="B27" s="87"/>
    </row>
    <row r="28" spans="1:2" x14ac:dyDescent="0.3">
      <c r="A28" s="87"/>
      <c r="B28" s="87"/>
    </row>
    <row r="29" spans="1:2" x14ac:dyDescent="0.3">
      <c r="A29" s="87"/>
      <c r="B29" s="87"/>
    </row>
    <row r="30" spans="1:2" x14ac:dyDescent="0.3">
      <c r="A30" s="87"/>
      <c r="B30" s="87"/>
    </row>
    <row r="31" spans="1:2" x14ac:dyDescent="0.3">
      <c r="A31" s="87"/>
      <c r="B31" s="87"/>
    </row>
    <row r="32" spans="1:2" x14ac:dyDescent="0.3">
      <c r="A32" s="87"/>
      <c r="B32" s="87"/>
    </row>
    <row r="33" spans="1:2" x14ac:dyDescent="0.3">
      <c r="A33" s="87"/>
      <c r="B33" s="87"/>
    </row>
    <row r="34" spans="1:2" x14ac:dyDescent="0.3">
      <c r="A34" s="87"/>
      <c r="B34" s="87"/>
    </row>
    <row r="35" spans="1:2" x14ac:dyDescent="0.3">
      <c r="A35" s="87"/>
      <c r="B35" s="87"/>
    </row>
    <row r="36" spans="1:2" x14ac:dyDescent="0.3">
      <c r="A36" s="87"/>
      <c r="B36" s="87"/>
    </row>
    <row r="37" spans="1:2" x14ac:dyDescent="0.3">
      <c r="A37" s="87"/>
      <c r="B37" s="87"/>
    </row>
    <row r="38" spans="1:2" x14ac:dyDescent="0.3">
      <c r="A38" s="87"/>
      <c r="B38" s="87"/>
    </row>
    <row r="39" spans="1:2" x14ac:dyDescent="0.3">
      <c r="A39" s="87"/>
      <c r="B39" s="87"/>
    </row>
    <row r="40" spans="1:2" x14ac:dyDescent="0.3">
      <c r="A40" s="87"/>
      <c r="B40" s="87"/>
    </row>
    <row r="41" spans="1:2" x14ac:dyDescent="0.3">
      <c r="A41" s="87"/>
      <c r="B41" s="87"/>
    </row>
    <row r="42" spans="1:2" x14ac:dyDescent="0.3">
      <c r="A42" s="87"/>
      <c r="B42" s="87"/>
    </row>
    <row r="43" spans="1:2" x14ac:dyDescent="0.3">
      <c r="A43" s="87"/>
      <c r="B43" s="87"/>
    </row>
    <row r="44" spans="1:2" x14ac:dyDescent="0.3">
      <c r="A44" s="87"/>
      <c r="B44" s="87"/>
    </row>
    <row r="45" spans="1:2" x14ac:dyDescent="0.3">
      <c r="A45" s="87"/>
      <c r="B45" s="87"/>
    </row>
    <row r="46" spans="1:2" x14ac:dyDescent="0.3">
      <c r="A46" s="87"/>
      <c r="B46" s="87"/>
    </row>
    <row r="47" spans="1:2" x14ac:dyDescent="0.3">
      <c r="A47" s="87"/>
      <c r="B47" s="87"/>
    </row>
    <row r="48" spans="1:2" x14ac:dyDescent="0.3">
      <c r="A48" s="87"/>
      <c r="B48" s="87"/>
    </row>
    <row r="49" spans="1:2" x14ac:dyDescent="0.3">
      <c r="A49" s="87"/>
      <c r="B49" s="87"/>
    </row>
    <row r="50" spans="1:2" x14ac:dyDescent="0.3">
      <c r="A50" s="87"/>
      <c r="B50" s="87"/>
    </row>
    <row r="51" spans="1:2" x14ac:dyDescent="0.3">
      <c r="A51" s="87"/>
      <c r="B51" s="87"/>
    </row>
    <row r="52" spans="1:2" x14ac:dyDescent="0.3">
      <c r="A52" s="87"/>
      <c r="B52" s="87"/>
    </row>
    <row r="53" spans="1:2" x14ac:dyDescent="0.3">
      <c r="A53" s="87"/>
      <c r="B53" s="87"/>
    </row>
    <row r="54" spans="1:2" x14ac:dyDescent="0.3">
      <c r="A54" s="87"/>
      <c r="B54" s="87"/>
    </row>
    <row r="55" spans="1:2" x14ac:dyDescent="0.3">
      <c r="A55" s="87"/>
      <c r="B55" s="87"/>
    </row>
    <row r="56" spans="1:2" x14ac:dyDescent="0.3">
      <c r="A56" s="87"/>
      <c r="B56" s="87"/>
    </row>
    <row r="57" spans="1:2" x14ac:dyDescent="0.3">
      <c r="A57" s="87"/>
      <c r="B57" s="87"/>
    </row>
    <row r="58" spans="1:2" x14ac:dyDescent="0.3">
      <c r="A58" s="87"/>
      <c r="B58" s="87"/>
    </row>
    <row r="59" spans="1:2" x14ac:dyDescent="0.3">
      <c r="A59" s="87"/>
      <c r="B59" s="87"/>
    </row>
    <row r="60" spans="1:2" x14ac:dyDescent="0.3">
      <c r="A60" s="87"/>
      <c r="B60" s="87"/>
    </row>
    <row r="61" spans="1:2" x14ac:dyDescent="0.3">
      <c r="A61" s="87"/>
      <c r="B61" s="87"/>
    </row>
    <row r="62" spans="1:2" x14ac:dyDescent="0.3">
      <c r="A62" s="87"/>
      <c r="B62" s="87"/>
    </row>
    <row r="63" spans="1:2" x14ac:dyDescent="0.3">
      <c r="A63" s="87"/>
      <c r="B63" s="87"/>
    </row>
    <row r="64" spans="1:2" x14ac:dyDescent="0.3">
      <c r="A64" s="87"/>
      <c r="B64" s="87"/>
    </row>
    <row r="65" spans="1:2" x14ac:dyDescent="0.3">
      <c r="A65" s="87"/>
      <c r="B65" s="87"/>
    </row>
    <row r="66" spans="1:2" x14ac:dyDescent="0.3">
      <c r="A66" s="87"/>
      <c r="B66" s="87"/>
    </row>
    <row r="67" spans="1:2" x14ac:dyDescent="0.3">
      <c r="A67" s="87"/>
      <c r="B67" s="87"/>
    </row>
    <row r="68" spans="1:2" x14ac:dyDescent="0.3">
      <c r="A68" s="87"/>
      <c r="B68" s="87"/>
    </row>
    <row r="69" spans="1:2" x14ac:dyDescent="0.3">
      <c r="A69" s="87"/>
      <c r="B69" s="87"/>
    </row>
    <row r="70" spans="1:2" x14ac:dyDescent="0.3">
      <c r="A70" s="87"/>
      <c r="B70" s="87"/>
    </row>
    <row r="71" spans="1:2" x14ac:dyDescent="0.3">
      <c r="A71" s="87"/>
      <c r="B71" s="87"/>
    </row>
    <row r="72" spans="1:2" x14ac:dyDescent="0.3">
      <c r="A72" s="87"/>
      <c r="B72" s="87"/>
    </row>
    <row r="73" spans="1:2" x14ac:dyDescent="0.3">
      <c r="A73" s="87"/>
      <c r="B73" s="87"/>
    </row>
    <row r="74" spans="1:2" x14ac:dyDescent="0.3">
      <c r="A74" s="87"/>
      <c r="B74" s="87"/>
    </row>
    <row r="75" spans="1:2" x14ac:dyDescent="0.3">
      <c r="A75" s="87"/>
      <c r="B75" s="87"/>
    </row>
    <row r="76" spans="1:2" x14ac:dyDescent="0.3">
      <c r="A76" s="87"/>
      <c r="B76" s="87"/>
    </row>
    <row r="77" spans="1:2" x14ac:dyDescent="0.3">
      <c r="A77" s="87"/>
      <c r="B77" s="87"/>
    </row>
    <row r="78" spans="1:2" x14ac:dyDescent="0.3">
      <c r="A78" s="87"/>
      <c r="B78" s="87"/>
    </row>
    <row r="79" spans="1:2" x14ac:dyDescent="0.3">
      <c r="A79" s="87"/>
      <c r="B79" s="87"/>
    </row>
    <row r="80" spans="1:2" x14ac:dyDescent="0.3">
      <c r="A80" s="87"/>
      <c r="B80" s="87"/>
    </row>
    <row r="81" spans="1:2" x14ac:dyDescent="0.3">
      <c r="A81" s="87"/>
      <c r="B81" s="87"/>
    </row>
    <row r="82" spans="1:2" x14ac:dyDescent="0.3">
      <c r="A82" s="87"/>
      <c r="B82" s="87"/>
    </row>
    <row r="83" spans="1:2" x14ac:dyDescent="0.3">
      <c r="A83" s="87"/>
      <c r="B83" s="87"/>
    </row>
    <row r="84" spans="1:2" x14ac:dyDescent="0.3">
      <c r="A84" s="87"/>
      <c r="B84" s="87"/>
    </row>
    <row r="85" spans="1:2" x14ac:dyDescent="0.3">
      <c r="A85" s="87"/>
      <c r="B85" s="87"/>
    </row>
    <row r="86" spans="1:2" x14ac:dyDescent="0.3">
      <c r="A86" s="87"/>
      <c r="B86" s="87"/>
    </row>
    <row r="87" spans="1:2" x14ac:dyDescent="0.3">
      <c r="A87" s="87"/>
      <c r="B87" s="87"/>
    </row>
    <row r="88" spans="1:2" x14ac:dyDescent="0.3">
      <c r="A88" s="87"/>
      <c r="B88" s="87"/>
    </row>
    <row r="89" spans="1:2" x14ac:dyDescent="0.3">
      <c r="A89" s="87"/>
      <c r="B89" s="87"/>
    </row>
    <row r="90" spans="1:2" x14ac:dyDescent="0.3">
      <c r="A90" s="87"/>
      <c r="B90" s="87"/>
    </row>
    <row r="91" spans="1:2" x14ac:dyDescent="0.3">
      <c r="A91" s="87"/>
      <c r="B91" s="87"/>
    </row>
    <row r="92" spans="1:2" x14ac:dyDescent="0.3">
      <c r="A92" s="87"/>
      <c r="B92" s="87"/>
    </row>
    <row r="93" spans="1:2" x14ac:dyDescent="0.3">
      <c r="A93" s="87"/>
      <c r="B93" s="87"/>
    </row>
    <row r="94" spans="1:2" x14ac:dyDescent="0.3">
      <c r="A94" s="87"/>
      <c r="B94" s="87"/>
    </row>
    <row r="95" spans="1:2" x14ac:dyDescent="0.3">
      <c r="A95" s="87"/>
      <c r="B95" s="87"/>
    </row>
    <row r="96" spans="1:2" x14ac:dyDescent="0.3">
      <c r="A96" s="87"/>
      <c r="B96" s="87"/>
    </row>
    <row r="97" spans="1:2" x14ac:dyDescent="0.3">
      <c r="A97" s="87"/>
      <c r="B97" s="87"/>
    </row>
    <row r="98" spans="1:2" x14ac:dyDescent="0.3">
      <c r="A98" s="87"/>
      <c r="B98" s="87"/>
    </row>
    <row r="99" spans="1:2" x14ac:dyDescent="0.3">
      <c r="A99" s="87"/>
      <c r="B99" s="87"/>
    </row>
    <row r="100" spans="1:2" x14ac:dyDescent="0.3">
      <c r="A100" s="87"/>
      <c r="B100" s="87"/>
    </row>
    <row r="101" spans="1:2" x14ac:dyDescent="0.3">
      <c r="A101" s="87"/>
      <c r="B101" s="87"/>
    </row>
    <row r="102" spans="1:2" x14ac:dyDescent="0.3">
      <c r="A102" s="87"/>
      <c r="B102" s="87"/>
    </row>
    <row r="103" spans="1:2" x14ac:dyDescent="0.3">
      <c r="A103" s="87"/>
      <c r="B103" s="87"/>
    </row>
    <row r="104" spans="1:2" x14ac:dyDescent="0.3">
      <c r="A104" s="87"/>
      <c r="B104" s="87"/>
    </row>
    <row r="105" spans="1:2" x14ac:dyDescent="0.3">
      <c r="A105" s="87"/>
      <c r="B105" s="87"/>
    </row>
    <row r="106" spans="1:2" x14ac:dyDescent="0.3">
      <c r="A106" s="87"/>
      <c r="B106" s="87"/>
    </row>
    <row r="107" spans="1:2" x14ac:dyDescent="0.3">
      <c r="A107" s="87"/>
      <c r="B107" s="87"/>
    </row>
    <row r="108" spans="1:2" x14ac:dyDescent="0.3">
      <c r="A108" s="87"/>
      <c r="B108" s="87"/>
    </row>
    <row r="109" spans="1:2" x14ac:dyDescent="0.3">
      <c r="A109" s="87"/>
      <c r="B109" s="87"/>
    </row>
    <row r="110" spans="1:2" x14ac:dyDescent="0.3">
      <c r="A110" s="87"/>
      <c r="B110" s="87"/>
    </row>
    <row r="111" spans="1:2" x14ac:dyDescent="0.3">
      <c r="A111" s="87"/>
      <c r="B111" s="87"/>
    </row>
    <row r="112" spans="1:2" x14ac:dyDescent="0.3">
      <c r="A112" s="87"/>
      <c r="B112" s="87"/>
    </row>
    <row r="113" spans="1:2" x14ac:dyDescent="0.3">
      <c r="A113" s="87"/>
      <c r="B113" s="87"/>
    </row>
    <row r="114" spans="1:2" x14ac:dyDescent="0.3">
      <c r="A114" s="87"/>
      <c r="B114" s="87"/>
    </row>
    <row r="115" spans="1:2" x14ac:dyDescent="0.3">
      <c r="A115" s="87"/>
      <c r="B115" s="87"/>
    </row>
    <row r="116" spans="1:2" x14ac:dyDescent="0.3">
      <c r="A116" s="87"/>
      <c r="B116" s="87"/>
    </row>
    <row r="117" spans="1:2" x14ac:dyDescent="0.3">
      <c r="A117" s="87"/>
      <c r="B117" s="87"/>
    </row>
    <row r="118" spans="1:2" x14ac:dyDescent="0.3">
      <c r="A118" s="87"/>
      <c r="B118" s="87"/>
    </row>
    <row r="119" spans="1:2" x14ac:dyDescent="0.3">
      <c r="A119" s="87"/>
      <c r="B119" s="87"/>
    </row>
    <row r="120" spans="1:2" x14ac:dyDescent="0.3">
      <c r="A120" s="87"/>
      <c r="B120" s="87"/>
    </row>
    <row r="121" spans="1:2" x14ac:dyDescent="0.3">
      <c r="A121" s="87"/>
      <c r="B121" s="87"/>
    </row>
    <row r="122" spans="1:2" x14ac:dyDescent="0.3">
      <c r="A122" s="87"/>
      <c r="B122" s="87"/>
    </row>
    <row r="123" spans="1:2" x14ac:dyDescent="0.3">
      <c r="A123" s="87"/>
      <c r="B123" s="87"/>
    </row>
    <row r="124" spans="1:2" x14ac:dyDescent="0.3">
      <c r="A124" s="87"/>
      <c r="B124" s="87"/>
    </row>
    <row r="125" spans="1:2" x14ac:dyDescent="0.3">
      <c r="A125" s="87"/>
      <c r="B125" s="87"/>
    </row>
    <row r="126" spans="1:2" x14ac:dyDescent="0.3">
      <c r="A126" s="87"/>
      <c r="B126" s="87"/>
    </row>
    <row r="127" spans="1:2" x14ac:dyDescent="0.3">
      <c r="A127" s="87"/>
      <c r="B127" s="87"/>
    </row>
    <row r="128" spans="1:2" x14ac:dyDescent="0.3">
      <c r="A128" s="87"/>
      <c r="B128" s="87"/>
    </row>
    <row r="129" spans="1:2" x14ac:dyDescent="0.3">
      <c r="A129" s="87"/>
      <c r="B129" s="87"/>
    </row>
    <row r="130" spans="1:2" x14ac:dyDescent="0.3">
      <c r="A130" s="87"/>
      <c r="B130" s="87"/>
    </row>
    <row r="131" spans="1:2" x14ac:dyDescent="0.3">
      <c r="A131" s="87"/>
      <c r="B131" s="87"/>
    </row>
    <row r="132" spans="1:2" x14ac:dyDescent="0.3">
      <c r="A132" s="87"/>
      <c r="B132" s="87"/>
    </row>
    <row r="133" spans="1:2" x14ac:dyDescent="0.3">
      <c r="A133" s="87"/>
      <c r="B133" s="87"/>
    </row>
    <row r="134" spans="1:2" x14ac:dyDescent="0.3">
      <c r="A134" s="87"/>
      <c r="B134" s="87"/>
    </row>
    <row r="135" spans="1:2" x14ac:dyDescent="0.3">
      <c r="A135" s="87"/>
      <c r="B135" s="87"/>
    </row>
    <row r="136" spans="1:2" x14ac:dyDescent="0.3">
      <c r="A136" s="87"/>
      <c r="B136" s="87"/>
    </row>
    <row r="137" spans="1:2" x14ac:dyDescent="0.3">
      <c r="A137" s="87"/>
      <c r="B137" s="87"/>
    </row>
    <row r="138" spans="1:2" x14ac:dyDescent="0.3">
      <c r="A138" s="87"/>
      <c r="B138" s="87"/>
    </row>
    <row r="139" spans="1:2" x14ac:dyDescent="0.3">
      <c r="A139" s="87"/>
      <c r="B139" s="87"/>
    </row>
    <row r="140" spans="1:2" x14ac:dyDescent="0.3">
      <c r="A140" s="87"/>
      <c r="B140" s="87"/>
    </row>
    <row r="141" spans="1:2" x14ac:dyDescent="0.3">
      <c r="A141" s="87"/>
      <c r="B141" s="87"/>
    </row>
    <row r="142" spans="1:2" x14ac:dyDescent="0.3">
      <c r="A142" s="87"/>
      <c r="B142" s="87"/>
    </row>
    <row r="143" spans="1:2" x14ac:dyDescent="0.3">
      <c r="A143" s="87"/>
      <c r="B143" s="87"/>
    </row>
    <row r="144" spans="1:2" x14ac:dyDescent="0.3">
      <c r="A144" s="87"/>
      <c r="B144" s="87"/>
    </row>
    <row r="145" spans="1:2" x14ac:dyDescent="0.3">
      <c r="A145" s="87"/>
      <c r="B145" s="87"/>
    </row>
    <row r="146" spans="1:2" x14ac:dyDescent="0.3">
      <c r="A146" s="87"/>
      <c r="B146" s="87"/>
    </row>
    <row r="147" spans="1:2" x14ac:dyDescent="0.3">
      <c r="A147" s="87"/>
      <c r="B147" s="87"/>
    </row>
    <row r="148" spans="1:2" x14ac:dyDescent="0.3">
      <c r="A148" s="87"/>
      <c r="B148" s="87"/>
    </row>
    <row r="149" spans="1:2" x14ac:dyDescent="0.3">
      <c r="A149" s="87"/>
      <c r="B149" s="87"/>
    </row>
    <row r="150" spans="1:2" x14ac:dyDescent="0.3">
      <c r="A150" s="87"/>
      <c r="B150" s="87"/>
    </row>
    <row r="151" spans="1:2" x14ac:dyDescent="0.3">
      <c r="A151" s="87"/>
      <c r="B151" s="87"/>
    </row>
    <row r="152" spans="1:2" x14ac:dyDescent="0.3">
      <c r="A152" s="87"/>
      <c r="B152" s="87"/>
    </row>
    <row r="153" spans="1:2" x14ac:dyDescent="0.3">
      <c r="A153" s="87"/>
      <c r="B153" s="87"/>
    </row>
    <row r="154" spans="1:2" x14ac:dyDescent="0.3">
      <c r="A154" s="87"/>
      <c r="B154" s="87"/>
    </row>
    <row r="155" spans="1:2" x14ac:dyDescent="0.3">
      <c r="A155" s="87"/>
      <c r="B155" s="87"/>
    </row>
    <row r="156" spans="1:2" x14ac:dyDescent="0.3">
      <c r="A156" s="87"/>
      <c r="B156" s="87"/>
    </row>
    <row r="157" spans="1:2" x14ac:dyDescent="0.3">
      <c r="A157" s="87"/>
      <c r="B157" s="87"/>
    </row>
    <row r="158" spans="1:2" x14ac:dyDescent="0.3">
      <c r="A158" s="87"/>
      <c r="B158" s="87"/>
    </row>
    <row r="159" spans="1:2" x14ac:dyDescent="0.3">
      <c r="A159" s="87"/>
      <c r="B159" s="87"/>
    </row>
    <row r="160" spans="1:2" x14ac:dyDescent="0.3">
      <c r="A160" s="87"/>
      <c r="B160" s="87"/>
    </row>
    <row r="161" spans="1:2" x14ac:dyDescent="0.3">
      <c r="A161" s="87"/>
      <c r="B161" s="87"/>
    </row>
    <row r="162" spans="1:2" x14ac:dyDescent="0.3">
      <c r="A162" s="87"/>
      <c r="B162" s="87"/>
    </row>
    <row r="163" spans="1:2" x14ac:dyDescent="0.3">
      <c r="A163" s="87"/>
      <c r="B163" s="87"/>
    </row>
    <row r="164" spans="1:2" x14ac:dyDescent="0.3">
      <c r="A164" s="87"/>
      <c r="B164" s="87"/>
    </row>
    <row r="165" spans="1:2" x14ac:dyDescent="0.3">
      <c r="A165" s="87"/>
      <c r="B165" s="87"/>
    </row>
    <row r="166" spans="1:2" x14ac:dyDescent="0.3">
      <c r="A166" s="87"/>
      <c r="B166" s="87"/>
    </row>
    <row r="167" spans="1:2" x14ac:dyDescent="0.3">
      <c r="A167" s="87"/>
      <c r="B167" s="87"/>
    </row>
    <row r="168" spans="1:2" x14ac:dyDescent="0.3">
      <c r="A168" s="87"/>
      <c r="B168" s="87"/>
    </row>
    <row r="169" spans="1:2" x14ac:dyDescent="0.3">
      <c r="A169" s="87"/>
      <c r="B169" s="87"/>
    </row>
    <row r="170" spans="1:2" x14ac:dyDescent="0.3">
      <c r="A170" s="87"/>
      <c r="B170" s="87"/>
    </row>
    <row r="171" spans="1:2" x14ac:dyDescent="0.3">
      <c r="A171" s="87"/>
      <c r="B171" s="87"/>
    </row>
    <row r="172" spans="1:2" x14ac:dyDescent="0.3">
      <c r="A172" s="87"/>
      <c r="B172" s="87"/>
    </row>
    <row r="173" spans="1:2" x14ac:dyDescent="0.3">
      <c r="A173" s="87"/>
      <c r="B173" s="87"/>
    </row>
    <row r="174" spans="1:2" x14ac:dyDescent="0.3">
      <c r="A174" s="87"/>
      <c r="B174" s="87"/>
    </row>
    <row r="175" spans="1:2" x14ac:dyDescent="0.3">
      <c r="A175" s="87"/>
      <c r="B175" s="87"/>
    </row>
    <row r="176" spans="1:2" x14ac:dyDescent="0.3">
      <c r="A176" s="87"/>
      <c r="B176" s="87"/>
    </row>
    <row r="177" spans="1:2" x14ac:dyDescent="0.3">
      <c r="A177" s="87"/>
      <c r="B177" s="87"/>
    </row>
    <row r="178" spans="1:2" x14ac:dyDescent="0.3">
      <c r="A178" s="87"/>
      <c r="B178" s="87"/>
    </row>
    <row r="179" spans="1:2" x14ac:dyDescent="0.3">
      <c r="A179" s="87"/>
      <c r="B179" s="87"/>
    </row>
    <row r="180" spans="1:2" x14ac:dyDescent="0.3">
      <c r="A180" s="87"/>
      <c r="B180" s="87"/>
    </row>
    <row r="181" spans="1:2" x14ac:dyDescent="0.3">
      <c r="A181" s="87"/>
      <c r="B181" s="87"/>
    </row>
    <row r="182" spans="1:2" x14ac:dyDescent="0.3">
      <c r="A182" s="87"/>
      <c r="B182" s="87"/>
    </row>
    <row r="183" spans="1:2" x14ac:dyDescent="0.3">
      <c r="A183" s="87"/>
      <c r="B183" s="87"/>
    </row>
    <row r="184" spans="1:2" x14ac:dyDescent="0.3">
      <c r="A184" s="87"/>
      <c r="B184" s="87"/>
    </row>
    <row r="185" spans="1:2" x14ac:dyDescent="0.3">
      <c r="A185" s="87"/>
      <c r="B185" s="87"/>
    </row>
    <row r="186" spans="1:2" x14ac:dyDescent="0.3">
      <c r="A186" s="87"/>
      <c r="B186" s="87"/>
    </row>
    <row r="187" spans="1:2" x14ac:dyDescent="0.3">
      <c r="A187" s="87"/>
      <c r="B187" s="87"/>
    </row>
    <row r="188" spans="1:2" x14ac:dyDescent="0.3">
      <c r="A188" s="87"/>
      <c r="B188" s="87"/>
    </row>
    <row r="189" spans="1:2" x14ac:dyDescent="0.3">
      <c r="A189" s="87"/>
      <c r="B189" s="87"/>
    </row>
    <row r="190" spans="1:2" x14ac:dyDescent="0.3">
      <c r="A190" s="87"/>
      <c r="B190" s="87"/>
    </row>
    <row r="191" spans="1:2" x14ac:dyDescent="0.3">
      <c r="A191" s="87"/>
      <c r="B191" s="87"/>
    </row>
    <row r="192" spans="1:2" x14ac:dyDescent="0.3">
      <c r="A192" s="87"/>
      <c r="B192" s="87"/>
    </row>
    <row r="193" spans="1:2" x14ac:dyDescent="0.3">
      <c r="A193" s="87"/>
      <c r="B193" s="87"/>
    </row>
    <row r="194" spans="1:2" x14ac:dyDescent="0.3">
      <c r="A194" s="87"/>
      <c r="B194" s="87"/>
    </row>
    <row r="195" spans="1:2" x14ac:dyDescent="0.3">
      <c r="A195" s="87"/>
      <c r="B195" s="87"/>
    </row>
    <row r="196" spans="1:2" x14ac:dyDescent="0.3">
      <c r="A196" s="87"/>
      <c r="B196" s="87"/>
    </row>
    <row r="197" spans="1:2" x14ac:dyDescent="0.3">
      <c r="A197" s="87"/>
      <c r="B197" s="87"/>
    </row>
    <row r="198" spans="1:2" x14ac:dyDescent="0.3">
      <c r="A198" s="87"/>
      <c r="B198" s="87"/>
    </row>
    <row r="199" spans="1:2" x14ac:dyDescent="0.3">
      <c r="A199" s="87"/>
      <c r="B199" s="87"/>
    </row>
    <row r="200" spans="1:2" x14ac:dyDescent="0.3">
      <c r="A200" s="87"/>
      <c r="B200" s="87"/>
    </row>
    <row r="201" spans="1:2" x14ac:dyDescent="0.3">
      <c r="A201" s="87"/>
      <c r="B201" s="87"/>
    </row>
    <row r="202" spans="1:2" x14ac:dyDescent="0.3">
      <c r="A202" s="87"/>
      <c r="B202" s="87"/>
    </row>
    <row r="203" spans="1:2" x14ac:dyDescent="0.3">
      <c r="A203" s="87"/>
      <c r="B203" s="87"/>
    </row>
    <row r="204" spans="1:2" x14ac:dyDescent="0.3">
      <c r="A204" s="87"/>
      <c r="B204" s="87"/>
    </row>
    <row r="205" spans="1:2" x14ac:dyDescent="0.3">
      <c r="A205" s="87"/>
      <c r="B205" s="87"/>
    </row>
    <row r="206" spans="1:2" x14ac:dyDescent="0.3">
      <c r="A206" s="87"/>
      <c r="B206" s="87"/>
    </row>
    <row r="207" spans="1:2" x14ac:dyDescent="0.3">
      <c r="A207" s="87"/>
      <c r="B207" s="87"/>
    </row>
    <row r="208" spans="1:2" x14ac:dyDescent="0.3">
      <c r="A208" s="87"/>
      <c r="B208" s="87"/>
    </row>
    <row r="209" spans="1:2" x14ac:dyDescent="0.3">
      <c r="A209" s="87"/>
      <c r="B209" s="87"/>
    </row>
    <row r="210" spans="1:2" x14ac:dyDescent="0.3">
      <c r="A210" s="87"/>
      <c r="B210" s="87"/>
    </row>
    <row r="211" spans="1:2" x14ac:dyDescent="0.3">
      <c r="A211" s="87"/>
      <c r="B211" s="87"/>
    </row>
    <row r="212" spans="1:2" x14ac:dyDescent="0.3">
      <c r="A212" s="87"/>
      <c r="B212" s="87"/>
    </row>
    <row r="213" spans="1:2" x14ac:dyDescent="0.3">
      <c r="A213" s="87"/>
      <c r="B213" s="87"/>
    </row>
    <row r="214" spans="1:2" x14ac:dyDescent="0.3">
      <c r="A214" s="87"/>
      <c r="B214" s="87"/>
    </row>
    <row r="215" spans="1:2" x14ac:dyDescent="0.3">
      <c r="A215" s="87"/>
      <c r="B215" s="87"/>
    </row>
    <row r="216" spans="1:2" x14ac:dyDescent="0.3">
      <c r="A216" s="87"/>
      <c r="B216" s="87"/>
    </row>
    <row r="217" spans="1:2" x14ac:dyDescent="0.3">
      <c r="A217" s="87"/>
      <c r="B217" s="87"/>
    </row>
    <row r="218" spans="1:2" x14ac:dyDescent="0.3">
      <c r="A218" s="87"/>
      <c r="B218" s="87"/>
    </row>
    <row r="219" spans="1:2" x14ac:dyDescent="0.3">
      <c r="A219" s="87"/>
      <c r="B219" s="87"/>
    </row>
    <row r="220" spans="1:2" x14ac:dyDescent="0.3">
      <c r="A220" s="87"/>
      <c r="B220" s="87"/>
    </row>
    <row r="221" spans="1:2" x14ac:dyDescent="0.3">
      <c r="A221" s="87"/>
      <c r="B221" s="87"/>
    </row>
    <row r="222" spans="1:2" x14ac:dyDescent="0.3">
      <c r="A222" s="87"/>
      <c r="B222" s="87"/>
    </row>
    <row r="223" spans="1:2" x14ac:dyDescent="0.3">
      <c r="A223" s="87"/>
      <c r="B223" s="87"/>
    </row>
    <row r="224" spans="1:2" x14ac:dyDescent="0.3">
      <c r="A224" s="87"/>
      <c r="B224" s="87"/>
    </row>
    <row r="225" spans="1:2" x14ac:dyDescent="0.3">
      <c r="A225" s="87"/>
      <c r="B225" s="87"/>
    </row>
    <row r="226" spans="1:2" x14ac:dyDescent="0.3">
      <c r="A226" s="87"/>
      <c r="B226" s="87"/>
    </row>
    <row r="227" spans="1:2" x14ac:dyDescent="0.3">
      <c r="A227" s="87"/>
      <c r="B227" s="87"/>
    </row>
    <row r="228" spans="1:2" x14ac:dyDescent="0.3">
      <c r="A228" s="87"/>
      <c r="B228" s="87"/>
    </row>
    <row r="229" spans="1:2" x14ac:dyDescent="0.3">
      <c r="A229" s="87"/>
      <c r="B229" s="87"/>
    </row>
    <row r="230" spans="1:2" x14ac:dyDescent="0.3">
      <c r="A230" s="87"/>
      <c r="B230" s="87"/>
    </row>
    <row r="231" spans="1:2" x14ac:dyDescent="0.3">
      <c r="A231" s="87"/>
      <c r="B231" s="87"/>
    </row>
    <row r="232" spans="1:2" x14ac:dyDescent="0.3">
      <c r="A232" s="87"/>
      <c r="B232" s="87"/>
    </row>
    <row r="233" spans="1:2" x14ac:dyDescent="0.3">
      <c r="A233" s="87"/>
      <c r="B233" s="87"/>
    </row>
    <row r="234" spans="1:2" x14ac:dyDescent="0.3">
      <c r="A234" s="87"/>
      <c r="B234" s="87"/>
    </row>
    <row r="235" spans="1:2" x14ac:dyDescent="0.3">
      <c r="A235" s="87"/>
      <c r="B235" s="87"/>
    </row>
    <row r="236" spans="1:2" x14ac:dyDescent="0.3">
      <c r="A236" s="87"/>
      <c r="B236" s="87"/>
    </row>
    <row r="237" spans="1:2" x14ac:dyDescent="0.3">
      <c r="A237" s="87"/>
      <c r="B237" s="87"/>
    </row>
    <row r="238" spans="1:2" x14ac:dyDescent="0.3">
      <c r="A238" s="87"/>
      <c r="B238" s="87"/>
    </row>
    <row r="239" spans="1:2" x14ac:dyDescent="0.3">
      <c r="A239" s="87"/>
      <c r="B239" s="87"/>
    </row>
    <row r="240" spans="1:2" x14ac:dyDescent="0.3">
      <c r="A240" s="87"/>
      <c r="B240" s="87"/>
    </row>
    <row r="241" spans="1:2" x14ac:dyDescent="0.3">
      <c r="A241" s="87"/>
      <c r="B241" s="87"/>
    </row>
    <row r="242" spans="1:2" x14ac:dyDescent="0.3">
      <c r="A242" s="87"/>
      <c r="B242" s="87"/>
    </row>
    <row r="243" spans="1:2" x14ac:dyDescent="0.3">
      <c r="A243" s="87"/>
      <c r="B243" s="87"/>
    </row>
    <row r="244" spans="1:2" x14ac:dyDescent="0.3">
      <c r="A244" s="87"/>
      <c r="B244" s="87"/>
    </row>
    <row r="245" spans="1:2" x14ac:dyDescent="0.3">
      <c r="A245" s="87"/>
      <c r="B245" s="87"/>
    </row>
    <row r="246" spans="1:2" x14ac:dyDescent="0.3">
      <c r="A246" s="87"/>
      <c r="B246" s="87"/>
    </row>
    <row r="247" spans="1:2" x14ac:dyDescent="0.3">
      <c r="A247" s="87"/>
      <c r="B247" s="87"/>
    </row>
    <row r="248" spans="1:2" x14ac:dyDescent="0.3">
      <c r="A248" s="87"/>
      <c r="B248" s="87"/>
    </row>
    <row r="249" spans="1:2" x14ac:dyDescent="0.3">
      <c r="A249" s="87"/>
      <c r="B249" s="87"/>
    </row>
    <row r="250" spans="1:2" x14ac:dyDescent="0.3">
      <c r="A250" s="87"/>
      <c r="B250" s="87"/>
    </row>
    <row r="251" spans="1:2" x14ac:dyDescent="0.3">
      <c r="A251" s="87"/>
      <c r="B251" s="87"/>
    </row>
    <row r="252" spans="1:2" x14ac:dyDescent="0.3">
      <c r="A252" s="87"/>
      <c r="B252" s="87"/>
    </row>
    <row r="253" spans="1:2" x14ac:dyDescent="0.3">
      <c r="A253" s="87"/>
      <c r="B253" s="87"/>
    </row>
    <row r="254" spans="1:2" x14ac:dyDescent="0.3">
      <c r="A254" s="87"/>
      <c r="B254" s="87"/>
    </row>
    <row r="255" spans="1:2" x14ac:dyDescent="0.3">
      <c r="A255" s="87"/>
      <c r="B255" s="87"/>
    </row>
    <row r="256" spans="1:2" x14ac:dyDescent="0.3">
      <c r="A256" s="87"/>
      <c r="B256" s="87"/>
    </row>
    <row r="257" spans="1:2" x14ac:dyDescent="0.3">
      <c r="A257" s="87"/>
      <c r="B257" s="87"/>
    </row>
    <row r="258" spans="1:2" x14ac:dyDescent="0.3">
      <c r="A258" s="87"/>
      <c r="B258" s="87"/>
    </row>
    <row r="259" spans="1:2" x14ac:dyDescent="0.3">
      <c r="A259" s="87"/>
      <c r="B259" s="87"/>
    </row>
    <row r="260" spans="1:2" x14ac:dyDescent="0.3">
      <c r="A260" s="87"/>
      <c r="B260" s="87"/>
    </row>
    <row r="261" spans="1:2" x14ac:dyDescent="0.3">
      <c r="A261" s="87"/>
      <c r="B261" s="87"/>
    </row>
    <row r="262" spans="1:2" x14ac:dyDescent="0.3">
      <c r="A262" s="87"/>
      <c r="B262" s="87"/>
    </row>
    <row r="263" spans="1:2" x14ac:dyDescent="0.3">
      <c r="A263" s="87"/>
      <c r="B263" s="87"/>
    </row>
    <row r="264" spans="1:2" x14ac:dyDescent="0.3">
      <c r="A264" s="87"/>
      <c r="B264" s="87"/>
    </row>
    <row r="265" spans="1:2" x14ac:dyDescent="0.3">
      <c r="A265" s="87"/>
      <c r="B265" s="87"/>
    </row>
    <row r="266" spans="1:2" x14ac:dyDescent="0.3">
      <c r="A266" s="87"/>
      <c r="B266" s="87"/>
    </row>
    <row r="267" spans="1:2" x14ac:dyDescent="0.3">
      <c r="A267" s="87"/>
      <c r="B267" s="87"/>
    </row>
    <row r="268" spans="1:2" x14ac:dyDescent="0.3">
      <c r="A268" s="87"/>
      <c r="B268" s="87"/>
    </row>
    <row r="269" spans="1:2" x14ac:dyDescent="0.3">
      <c r="A269" s="87"/>
      <c r="B269" s="87"/>
    </row>
    <row r="270" spans="1:2" x14ac:dyDescent="0.3">
      <c r="A270" s="87"/>
      <c r="B270" s="87"/>
    </row>
    <row r="271" spans="1:2" x14ac:dyDescent="0.3">
      <c r="A271" s="87"/>
      <c r="B271" s="87"/>
    </row>
    <row r="272" spans="1:2" x14ac:dyDescent="0.3">
      <c r="A272" s="87"/>
      <c r="B272" s="87"/>
    </row>
    <row r="273" spans="1:2" x14ac:dyDescent="0.3">
      <c r="A273" s="87"/>
      <c r="B273" s="87"/>
    </row>
    <row r="274" spans="1:2" x14ac:dyDescent="0.3">
      <c r="A274" s="87"/>
      <c r="B274" s="87"/>
    </row>
    <row r="275" spans="1:2" x14ac:dyDescent="0.3">
      <c r="A275" s="87"/>
      <c r="B275" s="87"/>
    </row>
    <row r="276" spans="1:2" x14ac:dyDescent="0.3">
      <c r="A276" s="87"/>
      <c r="B276" s="87"/>
    </row>
    <row r="277" spans="1:2" x14ac:dyDescent="0.3">
      <c r="A277" s="87"/>
      <c r="B277" s="87"/>
    </row>
    <row r="278" spans="1:2" x14ac:dyDescent="0.3">
      <c r="A278" s="87"/>
      <c r="B278" s="87"/>
    </row>
    <row r="279" spans="1:2" x14ac:dyDescent="0.3">
      <c r="A279" s="87"/>
      <c r="B279" s="87"/>
    </row>
    <row r="280" spans="1:2" x14ac:dyDescent="0.3">
      <c r="A280" s="87"/>
      <c r="B280" s="87"/>
    </row>
    <row r="281" spans="1:2" x14ac:dyDescent="0.3">
      <c r="A281" s="87"/>
      <c r="B281" s="87"/>
    </row>
    <row r="282" spans="1:2" x14ac:dyDescent="0.3">
      <c r="A282" s="87"/>
      <c r="B282" s="87"/>
    </row>
    <row r="283" spans="1:2" x14ac:dyDescent="0.3">
      <c r="A283" s="87"/>
      <c r="B283" s="87"/>
    </row>
    <row r="284" spans="1:2" x14ac:dyDescent="0.3">
      <c r="A284" s="87"/>
      <c r="B284" s="87"/>
    </row>
    <row r="285" spans="1:2" x14ac:dyDescent="0.3">
      <c r="A285" s="87"/>
      <c r="B285" s="87"/>
    </row>
    <row r="286" spans="1:2" x14ac:dyDescent="0.3">
      <c r="A286" s="87"/>
      <c r="B286" s="87"/>
    </row>
    <row r="287" spans="1:2" x14ac:dyDescent="0.3">
      <c r="A287" s="87"/>
      <c r="B287" s="87"/>
    </row>
    <row r="288" spans="1:2" x14ac:dyDescent="0.3">
      <c r="A288" s="87"/>
      <c r="B288" s="87"/>
    </row>
    <row r="289" spans="1:2" x14ac:dyDescent="0.3">
      <c r="A289" s="87"/>
      <c r="B289" s="87"/>
    </row>
    <row r="290" spans="1:2" x14ac:dyDescent="0.3">
      <c r="A290" s="87"/>
      <c r="B290" s="87"/>
    </row>
    <row r="291" spans="1:2" x14ac:dyDescent="0.3">
      <c r="A291" s="87"/>
      <c r="B291" s="87"/>
    </row>
    <row r="292" spans="1:2" x14ac:dyDescent="0.3">
      <c r="A292" s="87"/>
      <c r="B292" s="87"/>
    </row>
    <row r="293" spans="1:2" x14ac:dyDescent="0.3">
      <c r="A293" s="87"/>
      <c r="B293" s="87"/>
    </row>
    <row r="294" spans="1:2" x14ac:dyDescent="0.3">
      <c r="A294" s="87"/>
      <c r="B294" s="87"/>
    </row>
    <row r="295" spans="1:2" x14ac:dyDescent="0.3">
      <c r="A295" s="87"/>
      <c r="B295" s="87"/>
    </row>
    <row r="296" spans="1:2" x14ac:dyDescent="0.3">
      <c r="A296" s="87"/>
      <c r="B296" s="87"/>
    </row>
    <row r="297" spans="1:2" x14ac:dyDescent="0.3">
      <c r="A297" s="87"/>
      <c r="B297" s="87"/>
    </row>
    <row r="298" spans="1:2" x14ac:dyDescent="0.3">
      <c r="A298" s="87"/>
      <c r="B298" s="87"/>
    </row>
    <row r="299" spans="1:2" x14ac:dyDescent="0.3">
      <c r="A299" s="87"/>
      <c r="B299" s="87"/>
    </row>
    <row r="300" spans="1:2" x14ac:dyDescent="0.3">
      <c r="A300" s="87"/>
      <c r="B300" s="87"/>
    </row>
    <row r="301" spans="1:2" x14ac:dyDescent="0.3">
      <c r="A301" s="87"/>
      <c r="B301" s="87"/>
    </row>
    <row r="302" spans="1:2" x14ac:dyDescent="0.3">
      <c r="A302" s="87"/>
      <c r="B302" s="87"/>
    </row>
    <row r="303" spans="1:2" x14ac:dyDescent="0.3">
      <c r="A303" s="87"/>
      <c r="B303" s="87"/>
    </row>
    <row r="304" spans="1:2" x14ac:dyDescent="0.3">
      <c r="A304" s="87"/>
      <c r="B304" s="87"/>
    </row>
    <row r="305" spans="1:2" x14ac:dyDescent="0.3">
      <c r="A305" s="87"/>
      <c r="B305" s="87"/>
    </row>
    <row r="306" spans="1:2" x14ac:dyDescent="0.3">
      <c r="A306" s="87"/>
      <c r="B306" s="87"/>
    </row>
    <row r="307" spans="1:2" x14ac:dyDescent="0.3">
      <c r="A307" s="87"/>
      <c r="B307" s="87"/>
    </row>
    <row r="308" spans="1:2" x14ac:dyDescent="0.3">
      <c r="A308" s="87"/>
      <c r="B308" s="87"/>
    </row>
    <row r="309" spans="1:2" x14ac:dyDescent="0.3">
      <c r="A309" s="87"/>
      <c r="B309" s="87"/>
    </row>
    <row r="310" spans="1:2" x14ac:dyDescent="0.3">
      <c r="A310" s="87"/>
      <c r="B310" s="87"/>
    </row>
    <row r="311" spans="1:2" x14ac:dyDescent="0.3">
      <c r="A311" s="87"/>
      <c r="B311" s="87"/>
    </row>
    <row r="312" spans="1:2" x14ac:dyDescent="0.3">
      <c r="A312" s="87"/>
      <c r="B312" s="87"/>
    </row>
    <row r="313" spans="1:2" x14ac:dyDescent="0.3">
      <c r="A313" s="87"/>
      <c r="B313" s="87"/>
    </row>
    <row r="314" spans="1:2" x14ac:dyDescent="0.3">
      <c r="A314" s="87"/>
      <c r="B314" s="87"/>
    </row>
    <row r="315" spans="1:2" x14ac:dyDescent="0.3">
      <c r="A315" s="87"/>
      <c r="B315" s="87"/>
    </row>
    <row r="316" spans="1:2" x14ac:dyDescent="0.3">
      <c r="A316" s="87"/>
      <c r="B316" s="87"/>
    </row>
    <row r="317" spans="1:2" x14ac:dyDescent="0.3">
      <c r="A317" s="87"/>
      <c r="B317" s="87"/>
    </row>
    <row r="318" spans="1:2" x14ac:dyDescent="0.3">
      <c r="A318" s="87"/>
      <c r="B318" s="87"/>
    </row>
    <row r="319" spans="1:2" x14ac:dyDescent="0.3">
      <c r="A319" s="87"/>
      <c r="B319" s="87"/>
    </row>
    <row r="320" spans="1:2" x14ac:dyDescent="0.3">
      <c r="A320" s="87"/>
      <c r="B320" s="87"/>
    </row>
    <row r="321" spans="1:2" x14ac:dyDescent="0.3">
      <c r="A321" s="87"/>
      <c r="B321" s="87"/>
    </row>
    <row r="322" spans="1:2" x14ac:dyDescent="0.3">
      <c r="A322" s="87"/>
      <c r="B322" s="87"/>
    </row>
    <row r="323" spans="1:2" x14ac:dyDescent="0.3">
      <c r="A323" s="87"/>
      <c r="B323" s="87"/>
    </row>
    <row r="324" spans="1:2" x14ac:dyDescent="0.3">
      <c r="A324" s="87"/>
      <c r="B324" s="87"/>
    </row>
    <row r="325" spans="1:2" x14ac:dyDescent="0.3">
      <c r="A325" s="87"/>
      <c r="B325" s="87"/>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75FA1-9167-4EC1-A2AE-20D4EEB18DD1}">
  <sheetPr codeName="Blad3"/>
  <dimension ref="A2:B8"/>
  <sheetViews>
    <sheetView workbookViewId="0">
      <selection activeCell="C8" sqref="C8"/>
    </sheetView>
  </sheetViews>
  <sheetFormatPr defaultRowHeight="14.4" x14ac:dyDescent="0.3"/>
  <sheetData>
    <row r="2" spans="1:2" x14ac:dyDescent="0.3">
      <c r="A2" t="s">
        <v>552</v>
      </c>
      <c r="B2" t="s">
        <v>216</v>
      </c>
    </row>
    <row r="3" spans="1:2" x14ac:dyDescent="0.3">
      <c r="B3" t="s">
        <v>77</v>
      </c>
    </row>
    <row r="4" spans="1:2" x14ac:dyDescent="0.3">
      <c r="B4" t="s">
        <v>54</v>
      </c>
    </row>
    <row r="5" spans="1:2" x14ac:dyDescent="0.3">
      <c r="B5" t="s">
        <v>553</v>
      </c>
    </row>
    <row r="7" spans="1:2" x14ac:dyDescent="0.3">
      <c r="B7" t="s">
        <v>25</v>
      </c>
    </row>
    <row r="8" spans="1:2" x14ac:dyDescent="0.3">
      <c r="B8" t="s">
        <v>554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a9ec0f0-7796-43d0-ac1f-4c8c46ee0bd1" xsi:nil="true"/>
    <lcf76f155ced4ddcb4097134ff3c332f xmlns="ddff576a-dbbc-4494-a6a3-7f20f9e3b96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151BB30E5739F4A93FBA975675BA33E" ma:contentTypeVersion="17" ma:contentTypeDescription="Een nieuw document maken." ma:contentTypeScope="" ma:versionID="7b59cbab39c6884a3ab0b8788b4470d8">
  <xsd:schema xmlns:xsd="http://www.w3.org/2001/XMLSchema" xmlns:xs="http://www.w3.org/2001/XMLSchema" xmlns:p="http://schemas.microsoft.com/office/2006/metadata/properties" xmlns:ns2="ddff576a-dbbc-4494-a6a3-7f20f9e3b96e" xmlns:ns3="6f1249d8-8563-47e1-b628-fdc44376b021" xmlns:ns4="9a9ec0f0-7796-43d0-ac1f-4c8c46ee0bd1" targetNamespace="http://schemas.microsoft.com/office/2006/metadata/properties" ma:root="true" ma:fieldsID="64e36be6a723531e60405deea77d7e49" ns2:_="" ns3:_="" ns4:_="">
    <xsd:import namespace="ddff576a-dbbc-4494-a6a3-7f20f9e3b96e"/>
    <xsd:import namespace="6f1249d8-8563-47e1-b628-fdc44376b021"/>
    <xsd:import namespace="9a9ec0f0-7796-43d0-ac1f-4c8c46ee0bd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bjectDetectorVersions" minOccurs="0"/>
                <xsd:element ref="ns2:lcf76f155ced4ddcb4097134ff3c332f" minOccurs="0"/>
                <xsd:element ref="ns4:TaxCatchAll" minOccurs="0"/>
                <xsd:element ref="ns2:MediaServiceSearchProperties"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ff576a-dbbc-4494-a6a3-7f20f9e3b96e"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MediaServiceAutoTags" ma:internalName="MediaServiceAutoTags" ma:readOnly="true">
      <xsd:simpleType>
        <xsd:restriction base="dms:Text"/>
      </xsd:simpleType>
    </xsd:element>
    <xsd:element name="MediaServiceLocation" ma:index="14" nillable="true" ma:displayName="MediaServic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CR" ma:index="24"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1249d8-8563-47e1-b628-fdc44376b021" elementFormDefault="qualified">
    <xsd:import namespace="http://schemas.microsoft.com/office/2006/documentManagement/types"/>
    <xsd:import namespace="http://schemas.microsoft.com/office/infopath/2007/PartnerControls"/>
    <xsd:element name="SharedWithUsers" ma:index="10"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34C908-1C33-4EE9-A74A-BE2C52BC0B7E}">
  <ds:schemaRefs>
    <ds:schemaRef ds:uri="http://schemas.microsoft.com/sharepoint/v3/contenttype/forms"/>
  </ds:schemaRefs>
</ds:datastoreItem>
</file>

<file path=customXml/itemProps2.xml><?xml version="1.0" encoding="utf-8"?>
<ds:datastoreItem xmlns:ds="http://schemas.openxmlformats.org/officeDocument/2006/customXml" ds:itemID="{2A004814-B252-4CFE-8E1C-429FC1029B5B}">
  <ds:schemaRefs>
    <ds:schemaRef ds:uri="http://purl.org/dc/elements/1.1/"/>
    <ds:schemaRef ds:uri="9a9ec0f0-7796-43d0-ac1f-4c8c46ee0bd1"/>
    <ds:schemaRef ds:uri="http://purl.org/dc/dcmitype/"/>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 ds:uri="da59bcab-dc31-4d65-8696-ba653de1c564"/>
    <ds:schemaRef ds:uri="2c3594ab-d1b5-4e34-83e6-bbf134fe2185"/>
    <ds:schemaRef ds:uri="http://www.w3.org/XML/1998/namespace"/>
    <ds:schemaRef ds:uri="ddff576a-dbbc-4494-a6a3-7f20f9e3b96e"/>
  </ds:schemaRefs>
</ds:datastoreItem>
</file>

<file path=customXml/itemProps3.xml><?xml version="1.0" encoding="utf-8"?>
<ds:datastoreItem xmlns:ds="http://schemas.openxmlformats.org/officeDocument/2006/customXml" ds:itemID="{0A9DB4D9-8E77-410D-A6B8-6A2F6FEDFD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ff576a-dbbc-4494-a6a3-7f20f9e3b96e"/>
    <ds:schemaRef ds:uri="6f1249d8-8563-47e1-b628-fdc44376b021"/>
    <ds:schemaRef ds:uri="9a9ec0f0-7796-43d0-ac1f-4c8c46ee0b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10</vt:i4>
      </vt:variant>
      <vt:variant>
        <vt:lpstr>Benoemde bereiken</vt:lpstr>
      </vt:variant>
      <vt:variant>
        <vt:i4>3</vt:i4>
      </vt:variant>
    </vt:vector>
  </HeadingPairs>
  <TitlesOfParts>
    <vt:vector size="13" baseType="lpstr">
      <vt:lpstr>Startpagina-Handleiding</vt:lpstr>
      <vt:lpstr>Bijlage3_Aanvraag</vt:lpstr>
      <vt:lpstr>Bijlage3_Evaluatie 2</vt:lpstr>
      <vt:lpstr>Bijlage3_Evaluatie 3</vt:lpstr>
      <vt:lpstr>Doc Load_Aanvraag</vt:lpstr>
      <vt:lpstr>Doc Load_Evaluatie 2</vt:lpstr>
      <vt:lpstr>Doc Load_Evaluatie 3</vt:lpstr>
      <vt:lpstr>Upload AXI - CONF</vt:lpstr>
      <vt:lpstr>Upload AXI</vt:lpstr>
      <vt:lpstr>Bron</vt:lpstr>
      <vt:lpstr>Bijlage3_Aanvraag!Print_Area</vt:lpstr>
      <vt:lpstr>'Bijlage3_Evaluatie 2'!Print_Area</vt:lpstr>
      <vt:lpstr>'Bijlage3_Evaluatie 3'!Print_Area</vt:lpstr>
    </vt:vector>
  </TitlesOfParts>
  <Manager/>
  <Company>Vlaamse overheid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Vervloet, Jolien</dc:creator>
  <cp:keywords/>
  <dc:description/>
  <cp:lastModifiedBy>Cousaert Christophe</cp:lastModifiedBy>
  <cp:revision/>
  <dcterms:created xsi:type="dcterms:W3CDTF">2021-01-20T07:59:31Z</dcterms:created>
  <dcterms:modified xsi:type="dcterms:W3CDTF">2024-09-20T14:51:20Z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0x010100147FA63D6EE688489792FF59A92A2077</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